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61" yWindow="65506" windowWidth="15480" windowHeight="11640" tabRatio="723" firstSheet="5" activeTab="8"/>
  </bookViews>
  <sheets>
    <sheet name="MAC" sheetId="1" r:id="rId1"/>
    <sheet name="MAC cm2g-1" sheetId="2" r:id="rId2"/>
    <sheet name="AtomW" sheetId="3" r:id="rId3"/>
    <sheet name="LAC-mol" sheetId="4" r:id="rId4"/>
    <sheet name="FW" sheetId="5" r:id="rId5"/>
    <sheet name="Minerals" sheetId="6" r:id="rId6"/>
    <sheet name="LAC-MIn_calc" sheetId="7" r:id="rId7"/>
    <sheet name="LAC-Min" sheetId="8" r:id="rId8"/>
    <sheet name="MUSES-C.cm-1" sheetId="9" r:id="rId9"/>
    <sheet name="MUSES-C.OLU" sheetId="10" r:id="rId10"/>
    <sheet name="LAC-f_BL20B2" sheetId="11" r:id="rId11"/>
    <sheet name="opaque" sheetId="12" r:id="rId12"/>
    <sheet name="LAC-data" sheetId="13" r:id="rId13"/>
    <sheet name="ita" sheetId="14" r:id="rId14"/>
    <sheet name="template" sheetId="15" r:id="rId15"/>
    <sheet name="attenuation" sheetId="16" r:id="rId16"/>
    <sheet name="half width" sheetId="17" r:id="rId17"/>
  </sheets>
  <definedNames/>
  <calcPr fullCalcOnLoad="1"/>
</workbook>
</file>

<file path=xl/sharedStrings.xml><?xml version="1.0" encoding="utf-8"?>
<sst xmlns="http://schemas.openxmlformats.org/spreadsheetml/2006/main" count="1663" uniqueCount="650">
  <si>
    <t>zircon</t>
  </si>
  <si>
    <t>aluminaum</t>
  </si>
  <si>
    <t>amorphous silica</t>
  </si>
  <si>
    <t>cronstedtite</t>
  </si>
  <si>
    <t>fluorapatite</t>
  </si>
  <si>
    <t>fruorapatite</t>
  </si>
  <si>
    <t>chrolapatite</t>
  </si>
  <si>
    <t>chrolapatite</t>
  </si>
  <si>
    <t>hydroxyapatite</t>
  </si>
  <si>
    <t>hydroxyapatite</t>
  </si>
  <si>
    <t>Fe"2Fe'"2SiO5(OH)4</t>
  </si>
  <si>
    <t>Si</t>
  </si>
  <si>
    <t>P</t>
  </si>
  <si>
    <t>S</t>
  </si>
  <si>
    <t>Cl</t>
  </si>
  <si>
    <t>K</t>
  </si>
  <si>
    <t>albite</t>
  </si>
  <si>
    <t>aluminum</t>
  </si>
  <si>
    <t>orthoclase</t>
  </si>
  <si>
    <t>sanidine</t>
  </si>
  <si>
    <t>pyrope</t>
  </si>
  <si>
    <t>almandine</t>
  </si>
  <si>
    <t>spessaritine</t>
  </si>
  <si>
    <t>uvarovite</t>
  </si>
  <si>
    <t>Fo95</t>
  </si>
  <si>
    <t>spinel</t>
  </si>
  <si>
    <t>hibonite</t>
  </si>
  <si>
    <t>Ca</t>
  </si>
  <si>
    <t>Ti</t>
  </si>
  <si>
    <t>V</t>
  </si>
  <si>
    <t>Cr</t>
  </si>
  <si>
    <t>Mn</t>
  </si>
  <si>
    <t>Fe</t>
  </si>
  <si>
    <t>Co</t>
  </si>
  <si>
    <t>Ni</t>
  </si>
  <si>
    <t>Zn</t>
  </si>
  <si>
    <t>Zr</t>
  </si>
  <si>
    <t>Sum</t>
  </si>
  <si>
    <t>LAC /cm-1</t>
  </si>
  <si>
    <t>E /keV</t>
  </si>
  <si>
    <t>half width /cm</t>
  </si>
  <si>
    <t>Content</t>
  </si>
  <si>
    <t>References</t>
  </si>
  <si>
    <t>olivine /x(Fo)</t>
  </si>
  <si>
    <t>Bloss (1971)</t>
  </si>
  <si>
    <t>forsterite</t>
  </si>
  <si>
    <t>Carmichael (1989)=PPRM</t>
  </si>
  <si>
    <t>opx /X(En)</t>
  </si>
  <si>
    <t>fayalite</t>
  </si>
  <si>
    <t>Carmichael (1989)</t>
  </si>
  <si>
    <t>cpx /X(Di)</t>
  </si>
  <si>
    <t>monticelite</t>
  </si>
  <si>
    <t>pl /X(An)</t>
  </si>
  <si>
    <t>larnite</t>
  </si>
  <si>
    <t>enstatite</t>
  </si>
  <si>
    <t>ferrosilite</t>
  </si>
  <si>
    <t>diopside</t>
  </si>
  <si>
    <t>hedenbergite</t>
  </si>
  <si>
    <t>wollastonite</t>
  </si>
  <si>
    <t>anorthite</t>
  </si>
  <si>
    <t>albite</t>
  </si>
  <si>
    <t>orthoclase</t>
  </si>
  <si>
    <t>sanidine</t>
  </si>
  <si>
    <t>pyrope</t>
  </si>
  <si>
    <t>almandine</t>
  </si>
  <si>
    <t>spessaritine</t>
  </si>
  <si>
    <t>uvarovite</t>
  </si>
  <si>
    <t>Roberts et al.(1974)=EM</t>
  </si>
  <si>
    <t>calc.</t>
  </si>
  <si>
    <t>grossular</t>
  </si>
  <si>
    <t>andradite</t>
  </si>
  <si>
    <t>magnetite</t>
  </si>
  <si>
    <t>spinel</t>
  </si>
  <si>
    <t>hercynite</t>
  </si>
  <si>
    <t>chromite</t>
  </si>
  <si>
    <t>magnesiochromite</t>
  </si>
  <si>
    <t>ulvospinel</t>
  </si>
  <si>
    <t>Roberts et al.(1974)</t>
  </si>
  <si>
    <t>iron</t>
  </si>
  <si>
    <t>nickel</t>
  </si>
  <si>
    <t>troilite</t>
  </si>
  <si>
    <t>pentlandite</t>
  </si>
  <si>
    <t>Fe/Ni=2/1 (calc)</t>
  </si>
  <si>
    <t>halite</t>
  </si>
  <si>
    <t>akermanite</t>
  </si>
  <si>
    <t>gehlenite</t>
  </si>
  <si>
    <t>perovskite</t>
  </si>
  <si>
    <t>corundum</t>
  </si>
  <si>
    <t>hibonite</t>
  </si>
  <si>
    <t>fassite</t>
  </si>
  <si>
    <t>serpentine</t>
  </si>
  <si>
    <t>chrysotile</t>
  </si>
  <si>
    <t>antigolite</t>
  </si>
  <si>
    <t>lizardite</t>
  </si>
  <si>
    <t>whitlockite</t>
  </si>
  <si>
    <t>annite</t>
  </si>
  <si>
    <t>AGU ref.</t>
  </si>
  <si>
    <t>KFe3(AlSi3)010(OH)2</t>
  </si>
  <si>
    <t>phlogopite</t>
  </si>
  <si>
    <t>KMg3(AlSi3)010(OH)2</t>
  </si>
  <si>
    <t>muscovite</t>
  </si>
  <si>
    <t>KAl2AlSi3O10(OH)2</t>
  </si>
  <si>
    <t>chlorite</t>
  </si>
  <si>
    <t>(Mg5Al)(AlSi3)O10(OH)2</t>
  </si>
  <si>
    <t>quartz</t>
  </si>
  <si>
    <t>ilmenite</t>
  </si>
  <si>
    <t>biotite</t>
  </si>
  <si>
    <t>muscovite</t>
  </si>
  <si>
    <t>Al</t>
  </si>
  <si>
    <t>H</t>
  </si>
  <si>
    <t>C</t>
  </si>
  <si>
    <t>O</t>
  </si>
  <si>
    <t>F</t>
  </si>
  <si>
    <t>Na</t>
  </si>
  <si>
    <t>Mg</t>
  </si>
  <si>
    <t>Si</t>
  </si>
  <si>
    <t>P</t>
  </si>
  <si>
    <t>Cl</t>
  </si>
  <si>
    <t>Ca</t>
  </si>
  <si>
    <t>http://physics.nist.gov/cgi-bin/Xcom/xcom3_1</t>
  </si>
  <si>
    <t>S</t>
  </si>
  <si>
    <t>K</t>
  </si>
  <si>
    <t>Mg3Si2O5(OH)4</t>
  </si>
  <si>
    <t>serp-cronst</t>
  </si>
  <si>
    <t>Serpentine</t>
  </si>
  <si>
    <t>Serp90Cronst10</t>
  </si>
  <si>
    <t>Serp80Cronst20</t>
  </si>
  <si>
    <t>Serp70Cronst30</t>
  </si>
  <si>
    <t>Serp60Cronst40</t>
  </si>
  <si>
    <t>Serp50Cronst50</t>
  </si>
  <si>
    <t>Serp40Cronst60</t>
  </si>
  <si>
    <t>Serp30Cronst70</t>
  </si>
  <si>
    <t>Serp20Cronst80</t>
  </si>
  <si>
    <t>Serp10Cronst90</t>
  </si>
  <si>
    <t>Cronstedtite</t>
  </si>
  <si>
    <t>density</t>
  </si>
  <si>
    <t>Mg#</t>
  </si>
  <si>
    <t>An90</t>
  </si>
  <si>
    <t>An80</t>
  </si>
  <si>
    <t>En95</t>
  </si>
  <si>
    <t>An70</t>
  </si>
  <si>
    <t>An60</t>
  </si>
  <si>
    <t>An40</t>
  </si>
  <si>
    <t>An30</t>
  </si>
  <si>
    <t>titanium</t>
  </si>
  <si>
    <t>Ti</t>
  </si>
  <si>
    <t>En90</t>
  </si>
  <si>
    <t>En80</t>
  </si>
  <si>
    <t>En70</t>
  </si>
  <si>
    <t>En60</t>
  </si>
  <si>
    <t>En50</t>
  </si>
  <si>
    <t>En40</t>
  </si>
  <si>
    <t>En30</t>
  </si>
  <si>
    <t>En20</t>
  </si>
  <si>
    <t>En10</t>
  </si>
  <si>
    <t>En0</t>
  </si>
  <si>
    <t>An100</t>
  </si>
  <si>
    <t>An50</t>
  </si>
  <si>
    <t>An0</t>
  </si>
  <si>
    <t>magnetite</t>
  </si>
  <si>
    <t>Di100</t>
  </si>
  <si>
    <t>Di50</t>
  </si>
  <si>
    <t>Di0</t>
  </si>
  <si>
    <t>troilite</t>
  </si>
  <si>
    <t>chromite</t>
  </si>
  <si>
    <t>nickel</t>
  </si>
  <si>
    <t>Formula</t>
  </si>
  <si>
    <t>Wt. Fraction</t>
  </si>
  <si>
    <t>Sum</t>
  </si>
  <si>
    <t>Wt.</t>
  </si>
  <si>
    <t>quartz</t>
  </si>
  <si>
    <t>density /gcm-3</t>
  </si>
  <si>
    <t>wi*MAC(i)</t>
  </si>
  <si>
    <t>LAC /cm-1</t>
  </si>
  <si>
    <t>Smyth &amp; McCOrmick (1996)</t>
  </si>
  <si>
    <t>Smyth &amp; McCOrmick (1997)</t>
  </si>
  <si>
    <t>molybdenite</t>
  </si>
  <si>
    <t>plagioclase</t>
  </si>
  <si>
    <t>San Carlos Fo92</t>
  </si>
  <si>
    <t>MoS2</t>
  </si>
  <si>
    <r>
      <t>Fe</t>
    </r>
    <r>
      <rPr>
        <vertAlign val="subscript"/>
        <sz val="12"/>
        <rFont val="Times"/>
        <family val="1"/>
      </rPr>
      <t>2</t>
    </r>
    <r>
      <rPr>
        <sz val="12"/>
        <rFont val="Times"/>
        <family val="1"/>
      </rPr>
      <t>O</t>
    </r>
    <r>
      <rPr>
        <vertAlign val="subscript"/>
        <sz val="12"/>
        <rFont val="Times"/>
        <family val="1"/>
      </rPr>
      <t>3</t>
    </r>
  </si>
  <si>
    <r>
      <t>V</t>
    </r>
    <r>
      <rPr>
        <vertAlign val="subscript"/>
        <sz val="12"/>
        <rFont val="Times"/>
        <family val="1"/>
      </rPr>
      <t>2</t>
    </r>
    <r>
      <rPr>
        <sz val="12"/>
        <rFont val="Times"/>
        <family val="1"/>
      </rPr>
      <t>O</t>
    </r>
    <r>
      <rPr>
        <vertAlign val="subscript"/>
        <sz val="12"/>
        <rFont val="Times"/>
        <family val="1"/>
      </rPr>
      <t>5</t>
    </r>
  </si>
  <si>
    <t>FeO</t>
  </si>
  <si>
    <t>MnO</t>
  </si>
  <si>
    <t>MgO</t>
  </si>
  <si>
    <t>CaO</t>
  </si>
  <si>
    <t>NiO</t>
  </si>
  <si>
    <r>
      <t>Na</t>
    </r>
    <r>
      <rPr>
        <vertAlign val="subscript"/>
        <sz val="12"/>
        <rFont val="Times"/>
        <family val="1"/>
      </rPr>
      <t>2</t>
    </r>
    <r>
      <rPr>
        <sz val="12"/>
        <rFont val="Times"/>
        <family val="1"/>
      </rPr>
      <t>O</t>
    </r>
  </si>
  <si>
    <r>
      <t>K</t>
    </r>
    <r>
      <rPr>
        <vertAlign val="subscript"/>
        <sz val="12"/>
        <rFont val="Times"/>
        <family val="1"/>
      </rPr>
      <t>2</t>
    </r>
    <r>
      <rPr>
        <sz val="12"/>
        <rFont val="Times"/>
        <family val="1"/>
      </rPr>
      <t>O</t>
    </r>
  </si>
  <si>
    <r>
      <t>SO</t>
    </r>
    <r>
      <rPr>
        <vertAlign val="subscript"/>
        <sz val="12"/>
        <rFont val="Times"/>
        <family val="1"/>
      </rPr>
      <t>3</t>
    </r>
  </si>
  <si>
    <r>
      <t>P</t>
    </r>
    <r>
      <rPr>
        <vertAlign val="subscript"/>
        <sz val="12"/>
        <rFont val="Times"/>
        <family val="1"/>
      </rPr>
      <t>2</t>
    </r>
    <r>
      <rPr>
        <sz val="12"/>
        <rFont val="Times"/>
        <family val="1"/>
      </rPr>
      <t>O</t>
    </r>
    <r>
      <rPr>
        <vertAlign val="subscript"/>
        <sz val="12"/>
        <rFont val="Times"/>
        <family val="1"/>
      </rPr>
      <t>5</t>
    </r>
  </si>
  <si>
    <r>
      <t>CO</t>
    </r>
    <r>
      <rPr>
        <vertAlign val="subscript"/>
        <sz val="12"/>
        <rFont val="Times"/>
        <family val="1"/>
      </rPr>
      <t>2</t>
    </r>
  </si>
  <si>
    <r>
      <t>H</t>
    </r>
    <r>
      <rPr>
        <vertAlign val="subscript"/>
        <sz val="12"/>
        <rFont val="Times"/>
        <family val="1"/>
      </rPr>
      <t>2</t>
    </r>
    <r>
      <rPr>
        <sz val="12"/>
        <rFont val="Times"/>
        <family val="1"/>
      </rPr>
      <t>O</t>
    </r>
  </si>
  <si>
    <t>Total</t>
  </si>
  <si>
    <t>FeO*</t>
  </si>
  <si>
    <t>Total*</t>
  </si>
  <si>
    <t>O</t>
  </si>
  <si>
    <t>Ti</t>
  </si>
  <si>
    <t>Al</t>
  </si>
  <si>
    <t>Cr</t>
  </si>
  <si>
    <r>
      <t>Fe</t>
    </r>
    <r>
      <rPr>
        <vertAlign val="superscript"/>
        <sz val="12"/>
        <rFont val="Times"/>
        <family val="1"/>
      </rPr>
      <t>3+</t>
    </r>
  </si>
  <si>
    <r>
      <t>V</t>
    </r>
    <r>
      <rPr>
        <vertAlign val="superscript"/>
        <sz val="12"/>
        <rFont val="Times"/>
        <family val="1"/>
      </rPr>
      <t>5+</t>
    </r>
  </si>
  <si>
    <r>
      <t>Fe</t>
    </r>
    <r>
      <rPr>
        <vertAlign val="superscript"/>
        <sz val="12"/>
        <rFont val="Times"/>
        <family val="1"/>
      </rPr>
      <t>2+</t>
    </r>
  </si>
  <si>
    <t>Mn</t>
  </si>
  <si>
    <t>akermanite</t>
  </si>
  <si>
    <t>gehlenite</t>
  </si>
  <si>
    <t>Fo85</t>
  </si>
  <si>
    <t>Fo83</t>
  </si>
  <si>
    <t>Fo89</t>
  </si>
  <si>
    <t>Fo73</t>
  </si>
  <si>
    <t>Fo72</t>
  </si>
  <si>
    <t>Ser73</t>
  </si>
  <si>
    <t>Ser74</t>
  </si>
  <si>
    <t>Ser81</t>
  </si>
  <si>
    <t>Ser82</t>
  </si>
  <si>
    <t>LAC /cm-1</t>
  </si>
  <si>
    <t>E /keV</t>
  </si>
  <si>
    <t>aluminum</t>
  </si>
  <si>
    <t>density</t>
  </si>
  <si>
    <t>PPRM</t>
  </si>
  <si>
    <t>PPRM</t>
  </si>
  <si>
    <t>E2nd</t>
  </si>
  <si>
    <t>E2nd</t>
  </si>
  <si>
    <t>Ref.</t>
  </si>
  <si>
    <t>silicon</t>
  </si>
  <si>
    <t>iron</t>
  </si>
  <si>
    <t>corundum</t>
  </si>
  <si>
    <t>PPRM</t>
  </si>
  <si>
    <t>CaF2</t>
  </si>
  <si>
    <t>fluorite</t>
  </si>
  <si>
    <t>density /gcm-3</t>
  </si>
  <si>
    <t>density /gcm-3</t>
  </si>
  <si>
    <t>wi*MAC(i)</t>
  </si>
  <si>
    <t>Atomic Num</t>
  </si>
  <si>
    <t>Element</t>
  </si>
  <si>
    <t>Formula</t>
  </si>
  <si>
    <t>Wt.</t>
  </si>
  <si>
    <t>Wt. Fraction</t>
  </si>
  <si>
    <t>H</t>
  </si>
  <si>
    <t>C</t>
  </si>
  <si>
    <t>N</t>
  </si>
  <si>
    <t>O</t>
  </si>
  <si>
    <t>F</t>
  </si>
  <si>
    <t>Na</t>
  </si>
  <si>
    <t>Mg</t>
  </si>
  <si>
    <t>Al</t>
  </si>
  <si>
    <t>larnite</t>
  </si>
  <si>
    <t>anorthite</t>
  </si>
  <si>
    <t>E /keV</t>
  </si>
  <si>
    <t>Atomic Num</t>
  </si>
  <si>
    <t>Element</t>
  </si>
  <si>
    <t>H</t>
  </si>
  <si>
    <t>C</t>
  </si>
  <si>
    <t>N</t>
  </si>
  <si>
    <t>O</t>
  </si>
  <si>
    <t>F</t>
  </si>
  <si>
    <t>Na</t>
  </si>
  <si>
    <t>Mg</t>
  </si>
  <si>
    <t>Al</t>
  </si>
  <si>
    <t>Si</t>
  </si>
  <si>
    <t>P</t>
  </si>
  <si>
    <t>S</t>
  </si>
  <si>
    <t>akermanite</t>
  </si>
  <si>
    <t>Ser83</t>
  </si>
  <si>
    <t>Ser84</t>
  </si>
  <si>
    <t>Fo25</t>
  </si>
  <si>
    <t>ol</t>
  </si>
  <si>
    <t>ser-chrond</t>
  </si>
  <si>
    <t>Fo21</t>
  </si>
  <si>
    <t>calcite</t>
  </si>
  <si>
    <t>dolomite</t>
  </si>
  <si>
    <t>dolomite</t>
  </si>
  <si>
    <t>siderite</t>
  </si>
  <si>
    <t>siderite</t>
  </si>
  <si>
    <t>magnesite</t>
  </si>
  <si>
    <t>magnesite</t>
  </si>
  <si>
    <t>gypsum</t>
  </si>
  <si>
    <t>gypsum</t>
  </si>
  <si>
    <t>epsomite</t>
  </si>
  <si>
    <t>epsomite</t>
  </si>
  <si>
    <t>perovskite</t>
  </si>
  <si>
    <t>corundum</t>
  </si>
  <si>
    <t>hibonite</t>
  </si>
  <si>
    <t>fassite</t>
  </si>
  <si>
    <t>serpentine</t>
  </si>
  <si>
    <t>antigolite</t>
  </si>
  <si>
    <t>lizardite</t>
  </si>
  <si>
    <t>chrysotile</t>
  </si>
  <si>
    <t>Roberts et al.(1974)</t>
  </si>
  <si>
    <t>cpx /X(Di)</t>
  </si>
  <si>
    <t>pl /X(An)</t>
  </si>
  <si>
    <t>Carmichael (1989)=PPRM</t>
  </si>
  <si>
    <t>pentlandite</t>
  </si>
  <si>
    <t>Fe/Ni=2/1 (calc)</t>
  </si>
  <si>
    <t>calc.</t>
  </si>
  <si>
    <t>Roberts et al.(1974)=EM</t>
  </si>
  <si>
    <r>
      <t>g-</t>
    </r>
    <r>
      <rPr>
        <sz val="12"/>
        <rFont val="Times New Roman"/>
        <family val="1"/>
      </rPr>
      <t>Mg2SiO4</t>
    </r>
  </si>
  <si>
    <r>
      <t>g-</t>
    </r>
    <r>
      <rPr>
        <sz val="12"/>
        <rFont val="Times"/>
        <family val="1"/>
      </rPr>
      <t>Fe</t>
    </r>
    <r>
      <rPr>
        <sz val="12"/>
        <rFont val="Times New Roman"/>
        <family val="1"/>
      </rPr>
      <t>2SiO4</t>
    </r>
  </si>
  <si>
    <r>
      <t>b-</t>
    </r>
    <r>
      <rPr>
        <sz val="12"/>
        <rFont val="Times New Roman"/>
        <family val="1"/>
      </rPr>
      <t>Mg2SiO4</t>
    </r>
  </si>
  <si>
    <t>gehlenite</t>
  </si>
  <si>
    <t>Mg3.167Si3.667Al0.333O10(OH)2</t>
  </si>
  <si>
    <t>saponite</t>
  </si>
  <si>
    <t>grossular</t>
  </si>
  <si>
    <t>andradite</t>
  </si>
  <si>
    <t>Carmichael (1989)</t>
  </si>
  <si>
    <t>magnetite</t>
  </si>
  <si>
    <t>spinel</t>
  </si>
  <si>
    <t>hercynite</t>
  </si>
  <si>
    <t>ulvospinel</t>
  </si>
  <si>
    <t>Mineral</t>
  </si>
  <si>
    <t>Position</t>
  </si>
  <si>
    <t>N</t>
  </si>
  <si>
    <t>wt.%</t>
  </si>
  <si>
    <t>cation#</t>
  </si>
  <si>
    <t>anion#</t>
  </si>
  <si>
    <t>formula weight</t>
  </si>
  <si>
    <r>
      <t>SiO</t>
    </r>
    <r>
      <rPr>
        <vertAlign val="subscript"/>
        <sz val="12"/>
        <rFont val="Times"/>
        <family val="1"/>
      </rPr>
      <t>2</t>
    </r>
  </si>
  <si>
    <r>
      <t>TiO</t>
    </r>
    <r>
      <rPr>
        <vertAlign val="subscript"/>
        <sz val="12"/>
        <rFont val="Times"/>
        <family val="1"/>
      </rPr>
      <t>2</t>
    </r>
  </si>
  <si>
    <r>
      <t>Al</t>
    </r>
    <r>
      <rPr>
        <vertAlign val="subscript"/>
        <sz val="12"/>
        <rFont val="Times"/>
        <family val="1"/>
      </rPr>
      <t>2</t>
    </r>
    <r>
      <rPr>
        <sz val="12"/>
        <rFont val="Times"/>
        <family val="1"/>
      </rPr>
      <t>O</t>
    </r>
    <r>
      <rPr>
        <vertAlign val="subscript"/>
        <sz val="12"/>
        <rFont val="Times"/>
        <family val="1"/>
      </rPr>
      <t>3</t>
    </r>
  </si>
  <si>
    <r>
      <t>Cr</t>
    </r>
    <r>
      <rPr>
        <vertAlign val="subscript"/>
        <sz val="12"/>
        <rFont val="Times"/>
        <family val="1"/>
      </rPr>
      <t>2</t>
    </r>
    <r>
      <rPr>
        <sz val="12"/>
        <rFont val="Times"/>
        <family val="1"/>
      </rPr>
      <t>O</t>
    </r>
    <r>
      <rPr>
        <vertAlign val="subscript"/>
        <sz val="12"/>
        <rFont val="Times"/>
        <family val="1"/>
      </rPr>
      <t>3</t>
    </r>
  </si>
  <si>
    <t>V</t>
  </si>
  <si>
    <t>saponite</t>
  </si>
  <si>
    <t>chlorite</t>
  </si>
  <si>
    <t>(Mg5Al)(AlSi3)O10(OH)2</t>
  </si>
  <si>
    <t>quartz</t>
  </si>
  <si>
    <t>ilmenite</t>
  </si>
  <si>
    <t>garnet_rim</t>
  </si>
  <si>
    <t>chrolite</t>
  </si>
  <si>
    <t>garnet_core</t>
  </si>
  <si>
    <t>zircon</t>
  </si>
  <si>
    <t>zircon</t>
  </si>
  <si>
    <t>MgSiO3-perovskite</t>
  </si>
  <si>
    <t>Smyth &amp; McCOrmick (1995)</t>
  </si>
  <si>
    <t>CaCO3</t>
  </si>
  <si>
    <t>calcite</t>
  </si>
  <si>
    <t>half width /cm</t>
  </si>
  <si>
    <t>half width /cm</t>
  </si>
  <si>
    <t>E /keV</t>
  </si>
  <si>
    <t>Cr</t>
  </si>
  <si>
    <t>Mn</t>
  </si>
  <si>
    <t>Fe</t>
  </si>
  <si>
    <t>Ni</t>
  </si>
  <si>
    <t>Co</t>
  </si>
  <si>
    <t>Zn</t>
  </si>
  <si>
    <t>N</t>
  </si>
  <si>
    <t>Zr</t>
  </si>
  <si>
    <t>Atomic Num</t>
  </si>
  <si>
    <t>Element</t>
  </si>
  <si>
    <t>Atomic Weight</t>
  </si>
  <si>
    <t>Si</t>
  </si>
  <si>
    <t>Fe</t>
  </si>
  <si>
    <t>H2O</t>
  </si>
  <si>
    <t>CO2</t>
  </si>
  <si>
    <t>NO2</t>
  </si>
  <si>
    <t>Na2O</t>
  </si>
  <si>
    <t>MgO</t>
  </si>
  <si>
    <t>Al2O3</t>
  </si>
  <si>
    <t>Cl</t>
  </si>
  <si>
    <t>K</t>
  </si>
  <si>
    <t>Ca</t>
  </si>
  <si>
    <t>Ti</t>
  </si>
  <si>
    <t>V</t>
  </si>
  <si>
    <t>Cr</t>
  </si>
  <si>
    <t>Mn</t>
  </si>
  <si>
    <t>Fe</t>
  </si>
  <si>
    <t>Co</t>
  </si>
  <si>
    <t>Ni</t>
  </si>
  <si>
    <t>Zn</t>
  </si>
  <si>
    <t>Zr</t>
  </si>
  <si>
    <t>7.112-</t>
  </si>
  <si>
    <t>7.112+</t>
  </si>
  <si>
    <t>7.112-</t>
  </si>
  <si>
    <t>7.112+</t>
  </si>
  <si>
    <t>Ti</t>
  </si>
  <si>
    <t>Ti</t>
  </si>
  <si>
    <t>Emsley(1991)2nd</t>
  </si>
  <si>
    <t>V</t>
  </si>
  <si>
    <t>Cr</t>
  </si>
  <si>
    <t>S</t>
  </si>
  <si>
    <t>An20</t>
  </si>
  <si>
    <t>An10</t>
  </si>
  <si>
    <t>Di90</t>
  </si>
  <si>
    <t>Di80</t>
  </si>
  <si>
    <t>Di70</t>
  </si>
  <si>
    <t>Di60</t>
  </si>
  <si>
    <t>Di40</t>
  </si>
  <si>
    <t>Di30</t>
  </si>
  <si>
    <t>Di20</t>
  </si>
  <si>
    <t>Di10</t>
  </si>
  <si>
    <t>pentlandite</t>
  </si>
  <si>
    <t>(Fe2/3Ni1/3)9S8</t>
  </si>
  <si>
    <t>tochilinite</t>
  </si>
  <si>
    <t>tochilinite</t>
  </si>
  <si>
    <t>6Fe0.9S 5(Fe,Mg)(OH)2</t>
  </si>
  <si>
    <t>ferrihydrite</t>
  </si>
  <si>
    <t>5Fe2O3 9H20</t>
  </si>
  <si>
    <t>ilmenite</t>
  </si>
  <si>
    <t>Al2O3</t>
  </si>
  <si>
    <t>SiO2</t>
  </si>
  <si>
    <t>P2O5</t>
  </si>
  <si>
    <t>SO3</t>
  </si>
  <si>
    <t>K2O</t>
  </si>
  <si>
    <t>CaO</t>
  </si>
  <si>
    <t>TiO2</t>
  </si>
  <si>
    <t>V2O5</t>
  </si>
  <si>
    <t>Cr2O3</t>
  </si>
  <si>
    <t>MnO</t>
  </si>
  <si>
    <t>FeO</t>
  </si>
  <si>
    <t>CoO</t>
  </si>
  <si>
    <t>NiO</t>
  </si>
  <si>
    <t>ZnO</t>
  </si>
  <si>
    <t>ZrO2</t>
  </si>
  <si>
    <t>cation</t>
  </si>
  <si>
    <t>anion</t>
  </si>
  <si>
    <t>FW</t>
  </si>
  <si>
    <t>FW(cat=1)</t>
  </si>
  <si>
    <t>OH</t>
  </si>
  <si>
    <t>Fe2O3</t>
  </si>
  <si>
    <t>Fo100</t>
  </si>
  <si>
    <t>keV</t>
  </si>
  <si>
    <t>Fo90</t>
  </si>
  <si>
    <t>Fo80</t>
  </si>
  <si>
    <t>Fo70</t>
  </si>
  <si>
    <t>Fo60</t>
  </si>
  <si>
    <t>Fo50</t>
  </si>
  <si>
    <t>Fo40</t>
  </si>
  <si>
    <t>Fo30</t>
  </si>
  <si>
    <t>Fo20</t>
  </si>
  <si>
    <t>Fo10</t>
  </si>
  <si>
    <t>Fo0</t>
  </si>
  <si>
    <t>quartz</t>
  </si>
  <si>
    <t>quartz</t>
  </si>
  <si>
    <t>En100</t>
  </si>
  <si>
    <t>annite</t>
  </si>
  <si>
    <t>phlogopite</t>
  </si>
  <si>
    <t>AGU ref.</t>
  </si>
  <si>
    <t>muscovite</t>
  </si>
  <si>
    <t>KAl2AlSi3O10(OH)2</t>
  </si>
  <si>
    <t>KFe3(AlSi3)010(OH)2</t>
  </si>
  <si>
    <t>KMg3(AlSi3)010(OH)2</t>
  </si>
  <si>
    <t>Mg</t>
  </si>
  <si>
    <t>Ca</t>
  </si>
  <si>
    <t>Ni</t>
  </si>
  <si>
    <t>Na</t>
  </si>
  <si>
    <t>K</t>
  </si>
  <si>
    <t>S</t>
  </si>
  <si>
    <t>P</t>
  </si>
  <si>
    <t>C</t>
  </si>
  <si>
    <t>H</t>
  </si>
  <si>
    <t>Mg/(Mg+Fe)</t>
  </si>
  <si>
    <t>En mol%</t>
  </si>
  <si>
    <t>Fs mol%</t>
  </si>
  <si>
    <t>pyrite</t>
  </si>
  <si>
    <t>Wo mol%</t>
  </si>
  <si>
    <t>6/Sum(O)</t>
  </si>
  <si>
    <t>OH</t>
  </si>
  <si>
    <t>Ave.</t>
  </si>
  <si>
    <t>SD</t>
  </si>
  <si>
    <t>Fo/En mol%</t>
  </si>
  <si>
    <t>Fa/Fs mol%</t>
  </si>
  <si>
    <t>La/Wo mol%</t>
  </si>
  <si>
    <t># of O</t>
  </si>
  <si>
    <t>whitlockite</t>
  </si>
  <si>
    <t>iron</t>
  </si>
  <si>
    <t>nickel</t>
  </si>
  <si>
    <t>troilite</t>
  </si>
  <si>
    <t>magnesiochromite</t>
  </si>
  <si>
    <t>chromite</t>
  </si>
  <si>
    <t>halite</t>
  </si>
  <si>
    <t>Kakuta glass</t>
  </si>
  <si>
    <t>Kakuta glass</t>
  </si>
  <si>
    <t>olivine /x(Fo)</t>
  </si>
  <si>
    <t>Content</t>
  </si>
  <si>
    <t>Bloss (1971)</t>
  </si>
  <si>
    <t>References</t>
  </si>
  <si>
    <t>opx /X(En)</t>
  </si>
  <si>
    <t>enstatite</t>
  </si>
  <si>
    <t>ferrosilite</t>
  </si>
  <si>
    <t>diopside</t>
  </si>
  <si>
    <t>hedenbergite</t>
  </si>
  <si>
    <t>wollastonite</t>
  </si>
  <si>
    <t>forsterite</t>
  </si>
  <si>
    <t>fayalite</t>
  </si>
  <si>
    <t>monticelite</t>
  </si>
  <si>
    <t>KAl-alum</t>
  </si>
  <si>
    <t>KCr-alum</t>
  </si>
  <si>
    <t>7.112-</t>
  </si>
  <si>
    <t>7.112+</t>
  </si>
  <si>
    <t>cum.eucrite</t>
  </si>
  <si>
    <t>Fe90</t>
  </si>
  <si>
    <t>Fe80</t>
  </si>
  <si>
    <t>Fe70</t>
  </si>
  <si>
    <t>Fe60</t>
  </si>
  <si>
    <t>Fe50</t>
  </si>
  <si>
    <t>Fe40</t>
  </si>
  <si>
    <t>Fe30</t>
  </si>
  <si>
    <t>Fe20</t>
  </si>
  <si>
    <t>Fe10</t>
  </si>
  <si>
    <t>Fe-Ni /x(Fe)</t>
  </si>
  <si>
    <t>opx_ALH84001</t>
  </si>
  <si>
    <t>LAC</t>
  </si>
  <si>
    <t>half width</t>
  </si>
  <si>
    <t>cm-1</t>
  </si>
  <si>
    <t>cm</t>
  </si>
  <si>
    <t>delta</t>
  </si>
  <si>
    <t>mm</t>
  </si>
  <si>
    <t>x /mm</t>
  </si>
  <si>
    <t>I/Io</t>
  </si>
  <si>
    <t>E</t>
  </si>
  <si>
    <t>ALH84001_opx</t>
  </si>
  <si>
    <t>calcite</t>
  </si>
  <si>
    <t>dolomite</t>
  </si>
  <si>
    <t>ankerite</t>
  </si>
  <si>
    <t>magnesite</t>
  </si>
  <si>
    <t>siderite</t>
  </si>
  <si>
    <t>Ave.spherule</t>
  </si>
  <si>
    <t>ol core</t>
  </si>
  <si>
    <t>ol rim</t>
  </si>
  <si>
    <t>liquid</t>
  </si>
  <si>
    <t>Zeig</t>
  </si>
  <si>
    <t>run products</t>
  </si>
  <si>
    <t>7.112-</t>
  </si>
  <si>
    <t>7.112+</t>
  </si>
  <si>
    <t>Fe0.5Ni0.5</t>
  </si>
  <si>
    <t>CT-value /cm-1</t>
  </si>
  <si>
    <t>gamma</t>
  </si>
  <si>
    <t>CT`BL20B2</t>
  </si>
  <si>
    <t>g</t>
  </si>
  <si>
    <t>a</t>
  </si>
  <si>
    <t>b</t>
  </si>
  <si>
    <t>m</t>
  </si>
  <si>
    <t>Mean.Atom.No.</t>
  </si>
  <si>
    <t>Or</t>
  </si>
  <si>
    <t>pyrope</t>
  </si>
  <si>
    <t>pyrope</t>
  </si>
  <si>
    <t>almandine</t>
  </si>
  <si>
    <t>spessaritine</t>
  </si>
  <si>
    <t>grossular</t>
  </si>
  <si>
    <t>andradite</t>
  </si>
  <si>
    <t>halite</t>
  </si>
  <si>
    <t>pyrite</t>
  </si>
  <si>
    <t>b-Mg2SiO4</t>
  </si>
  <si>
    <t>g-Mg2SiO4</t>
  </si>
  <si>
    <t>MgSiO3-per</t>
  </si>
  <si>
    <t>h</t>
  </si>
  <si>
    <t>Mean.atom.No.</t>
  </si>
  <si>
    <r>
      <t>h</t>
    </r>
    <r>
      <rPr>
        <sz val="12"/>
        <rFont val="Times"/>
        <family val="1"/>
      </rPr>
      <t>i</t>
    </r>
  </si>
  <si>
    <t>olivine</t>
  </si>
  <si>
    <t>x</t>
  </si>
  <si>
    <t>hematite</t>
  </si>
  <si>
    <t>hematite</t>
  </si>
  <si>
    <t>ilmenite</t>
  </si>
  <si>
    <t>rutile</t>
  </si>
  <si>
    <t>rutile</t>
  </si>
  <si>
    <t>jadeite</t>
  </si>
  <si>
    <t>jadeite</t>
  </si>
  <si>
    <t>wollastonite</t>
  </si>
  <si>
    <t>diamond</t>
  </si>
  <si>
    <t>diamond</t>
  </si>
  <si>
    <t>graphite</t>
  </si>
  <si>
    <t>graphite</t>
  </si>
  <si>
    <t>zircon</t>
  </si>
  <si>
    <t>zircon</t>
  </si>
  <si>
    <t>sphene</t>
  </si>
  <si>
    <t>sphene</t>
  </si>
  <si>
    <t>fluorite</t>
  </si>
  <si>
    <t>silimanite</t>
  </si>
  <si>
    <t>silimanite</t>
  </si>
  <si>
    <t>andalusite</t>
  </si>
  <si>
    <t>andalusite</t>
  </si>
  <si>
    <t>kayanite</t>
  </si>
  <si>
    <t>kayanite</t>
  </si>
  <si>
    <t>cordierite</t>
  </si>
  <si>
    <t>cordierite</t>
  </si>
  <si>
    <t>anthophyrite</t>
  </si>
  <si>
    <t>anthophyrite</t>
  </si>
  <si>
    <t>tremolite</t>
  </si>
  <si>
    <t>tremolite</t>
  </si>
  <si>
    <t>goethite</t>
  </si>
  <si>
    <t>goethite</t>
  </si>
  <si>
    <t>zoisite</t>
  </si>
  <si>
    <t>zoisite</t>
  </si>
  <si>
    <t>talc</t>
  </si>
  <si>
    <t>talc</t>
  </si>
  <si>
    <t>phlogopite</t>
  </si>
  <si>
    <t>phlogopite</t>
  </si>
  <si>
    <t>muscovite</t>
  </si>
  <si>
    <t>muscovite</t>
  </si>
  <si>
    <t>kaolinite</t>
  </si>
  <si>
    <t>kaolinite</t>
  </si>
  <si>
    <t>prehnite</t>
  </si>
  <si>
    <t>prehnite</t>
  </si>
  <si>
    <t>brucite</t>
  </si>
  <si>
    <t>brucite</t>
  </si>
  <si>
    <t>ferryhydrite</t>
  </si>
  <si>
    <t>CT-values at BL20B2</t>
  </si>
  <si>
    <t>quartz</t>
  </si>
  <si>
    <t>plagioclase</t>
  </si>
  <si>
    <t>chlorite</t>
  </si>
  <si>
    <t>biotite</t>
  </si>
  <si>
    <t>garnet core</t>
  </si>
  <si>
    <t>garnet rim</t>
  </si>
  <si>
    <t>Fo75</t>
  </si>
  <si>
    <t>Fo65</t>
  </si>
  <si>
    <t>Fo55</t>
  </si>
  <si>
    <t>Fo45</t>
  </si>
  <si>
    <t>Fo35</t>
  </si>
  <si>
    <t>Fo15</t>
  </si>
  <si>
    <t>Fo5</t>
  </si>
  <si>
    <t>rhodocrocite</t>
  </si>
  <si>
    <t>for byte img</t>
  </si>
  <si>
    <t>pyrrhotite</t>
  </si>
  <si>
    <t>Fe0.877S</t>
  </si>
  <si>
    <t>MgO</t>
  </si>
  <si>
    <t>Pe90Wu10</t>
  </si>
  <si>
    <t>Pe80Wu20</t>
  </si>
  <si>
    <t>Pe70Wu30</t>
  </si>
  <si>
    <t>Pe60Wu40</t>
  </si>
  <si>
    <t>Pe50Wu50</t>
  </si>
  <si>
    <t>Pe40Wu60</t>
  </si>
  <si>
    <t>Pe30Wu70</t>
  </si>
  <si>
    <t>Pe20Wu80</t>
  </si>
  <si>
    <t>Pe10Wu90</t>
  </si>
  <si>
    <t>periclase</t>
  </si>
  <si>
    <t>wustite</t>
  </si>
  <si>
    <t>Fe0.947O</t>
  </si>
  <si>
    <t>Pe-Wu /x(Pe)</t>
  </si>
  <si>
    <t>coesite</t>
  </si>
  <si>
    <t>stishovite</t>
  </si>
  <si>
    <t>water</t>
  </si>
  <si>
    <t>Dy</t>
  </si>
  <si>
    <t>Dy2O3</t>
  </si>
  <si>
    <t>Hf</t>
  </si>
  <si>
    <t>HfO2</t>
  </si>
  <si>
    <t>Pb</t>
  </si>
  <si>
    <t>PbO</t>
  </si>
  <si>
    <t>Th</t>
  </si>
  <si>
    <t>ThO2</t>
  </si>
  <si>
    <t>U</t>
  </si>
  <si>
    <t>UO2</t>
  </si>
  <si>
    <t>Co</t>
  </si>
  <si>
    <t>Zn</t>
  </si>
  <si>
    <t>Zr</t>
  </si>
  <si>
    <t>CZ25</t>
  </si>
  <si>
    <t>Geisler et.al.(2002)</t>
  </si>
  <si>
    <t>zircon-heavy</t>
  </si>
  <si>
    <t>zircon CZ25-1-heavy</t>
  </si>
  <si>
    <t>zircon CZ25-1+heavy</t>
  </si>
  <si>
    <t xml:space="preserve">zircon </t>
  </si>
  <si>
    <t>zirconU3000Th1000Pb1000Dy1500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</si>
</sst>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00000"/>
    <numFmt numFmtId="179" formatCode="0.00000"/>
    <numFmt numFmtId="180" formatCode="0.00000000"/>
    <numFmt numFmtId="181" formatCode="0.0000000"/>
    <numFmt numFmtId="182" formatCode="0.0"/>
    <numFmt numFmtId="183" formatCode="0.000_);[Red]\(0.000\)"/>
    <numFmt numFmtId="184" formatCode="0.000000000"/>
    <numFmt numFmtId="185" formatCode="0.0_);[Red]\(0.0\)"/>
    <numFmt numFmtId="186" formatCode="0.00_);[Red]\(0.00\)"/>
    <numFmt numFmtId="187" formatCode="0.0000_);[Red]\(0.00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0_ "/>
    <numFmt numFmtId="192" formatCode="0.0_ "/>
    <numFmt numFmtId="193" formatCode="0.00000000000000_);[Red]\(0.00000000000000\)"/>
    <numFmt numFmtId="194" formatCode="0.0000000000000_);[Red]\(0.0000000000000\)"/>
    <numFmt numFmtId="195" formatCode="0.000000000000_);[Red]\(0.000000000000\)"/>
    <numFmt numFmtId="196" formatCode="0.00000000000_);[Red]\(0.00000000000\)"/>
    <numFmt numFmtId="197" formatCode="0.0000000000_);[Red]\(0.0000000000\)"/>
    <numFmt numFmtId="198" formatCode="0.000000000_);[Red]\(0.000000000\)"/>
    <numFmt numFmtId="199" formatCode="0.00000000_);[Red]\(0.00000000\)"/>
    <numFmt numFmtId="200" formatCode="0.0000000_);[Red]\(0.0000000\)"/>
    <numFmt numFmtId="201" formatCode="0.000000_);[Red]\(0.000000\)"/>
    <numFmt numFmtId="202" formatCode="0.00000_);[Red]\(0.00000\)"/>
    <numFmt numFmtId="203" formatCode="0_);[Red]\(0\)"/>
    <numFmt numFmtId="204" formatCode="0.0000000000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0_ "/>
  </numFmts>
  <fonts count="2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Times"/>
      <family val="1"/>
    </font>
    <font>
      <sz val="6"/>
      <name val="Osaka"/>
      <family val="3"/>
    </font>
    <font>
      <sz val="12"/>
      <color indexed="10"/>
      <name val="Times"/>
      <family val="1"/>
    </font>
    <font>
      <sz val="12"/>
      <color indexed="12"/>
      <name val="Times"/>
      <family val="1"/>
    </font>
    <font>
      <vertAlign val="subscript"/>
      <sz val="12"/>
      <name val="Times"/>
      <family val="1"/>
    </font>
    <font>
      <vertAlign val="superscript"/>
      <sz val="12"/>
      <name val="Times"/>
      <family val="1"/>
    </font>
    <font>
      <sz val="12"/>
      <color indexed="18"/>
      <name val="Times"/>
      <family val="1"/>
    </font>
    <font>
      <sz val="12"/>
      <color indexed="17"/>
      <name val="Times"/>
      <family val="1"/>
    </font>
    <font>
      <sz val="12"/>
      <color indexed="8"/>
      <name val="Times"/>
      <family val="1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name val="Symbol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name val="Tms Rmn"/>
      <family val="1"/>
    </font>
    <font>
      <sz val="11"/>
      <color indexed="8"/>
      <name val="ＭＳ Ｐゴシック"/>
      <family val="3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11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177" fontId="6" fillId="0" borderId="0" xfId="0" applyNumberFormat="1" applyFont="1" applyBorder="1" applyAlignment="1">
      <alignment/>
    </xf>
    <xf numFmtId="177" fontId="6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176" fontId="10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7" fontId="10" fillId="0" borderId="0" xfId="0" applyNumberFormat="1" applyFont="1" applyBorder="1" applyAlignment="1">
      <alignment/>
    </xf>
    <xf numFmtId="179" fontId="10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79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11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Alignment="1">
      <alignment/>
    </xf>
    <xf numFmtId="176" fontId="6" fillId="0" borderId="0" xfId="0" applyNumberFormat="1" applyFont="1" applyBorder="1" applyAlignment="1">
      <alignment/>
    </xf>
    <xf numFmtId="182" fontId="4" fillId="0" borderId="0" xfId="0" applyNumberFormat="1" applyFont="1" applyAlignment="1">
      <alignment/>
    </xf>
    <xf numFmtId="177" fontId="4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0" fontId="6" fillId="0" borderId="0" xfId="0" applyNumberFormat="1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11" fontId="16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11" fontId="17" fillId="0" borderId="0" xfId="0" applyNumberFormat="1" applyFont="1" applyAlignment="1">
      <alignment/>
    </xf>
    <xf numFmtId="0" fontId="17" fillId="0" borderId="0" xfId="0" applyFont="1" applyFill="1" applyBorder="1" applyAlignment="1">
      <alignment/>
    </xf>
    <xf numFmtId="11" fontId="17" fillId="0" borderId="0" xfId="0" applyNumberFormat="1" applyFont="1" applyFill="1" applyBorder="1" applyAlignment="1">
      <alignment wrapText="1"/>
    </xf>
    <xf numFmtId="191" fontId="4" fillId="0" borderId="0" xfId="0" applyNumberFormat="1" applyFont="1" applyAlignment="1">
      <alignment/>
    </xf>
    <xf numFmtId="191" fontId="16" fillId="0" borderId="0" xfId="0" applyNumberFormat="1" applyFont="1" applyFill="1" applyBorder="1" applyAlignment="1">
      <alignment wrapText="1"/>
    </xf>
    <xf numFmtId="187" fontId="4" fillId="0" borderId="0" xfId="0" applyNumberFormat="1" applyFont="1" applyBorder="1" applyAlignment="1">
      <alignment horizontal="right"/>
    </xf>
    <xf numFmtId="177" fontId="16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0" fontId="16" fillId="0" borderId="0" xfId="0" applyFont="1" applyAlignment="1">
      <alignment horizontal="right"/>
    </xf>
    <xf numFmtId="176" fontId="16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176" fontId="6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NumberFormat="1" applyFont="1" applyFill="1" applyBorder="1" applyAlignment="1">
      <alignment/>
    </xf>
    <xf numFmtId="179" fontId="16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205" fontId="4" fillId="0" borderId="0" xfId="0" applyNumberFormat="1" applyFont="1" applyAlignment="1">
      <alignment horizontal="right"/>
    </xf>
    <xf numFmtId="205" fontId="4" fillId="0" borderId="0" xfId="0" applyNumberFormat="1" applyFont="1" applyAlignment="1">
      <alignment/>
    </xf>
    <xf numFmtId="206" fontId="4" fillId="0" borderId="0" xfId="0" applyNumberFormat="1" applyFont="1" applyAlignment="1">
      <alignment/>
    </xf>
    <xf numFmtId="206" fontId="4" fillId="0" borderId="0" xfId="0" applyNumberFormat="1" applyFont="1" applyAlignment="1">
      <alignment horizontal="right"/>
    </xf>
    <xf numFmtId="11" fontId="19" fillId="0" borderId="0" xfId="0" applyNumberFormat="1" applyFont="1" applyFill="1" applyBorder="1" applyAlignment="1">
      <alignment horizontal="center" vertical="center" wrapText="1"/>
    </xf>
    <xf numFmtId="210" fontId="20" fillId="0" borderId="0" xfId="0" applyNumberFormat="1" applyFont="1" applyFill="1" applyBorder="1" applyAlignment="1">
      <alignment vertical="center" wrapText="1"/>
    </xf>
    <xf numFmtId="0" fontId="20" fillId="0" borderId="0" xfId="0" applyNumberFormat="1" applyFont="1" applyFill="1" applyBorder="1" applyAlignment="1">
      <alignment vertical="center" wrapText="1"/>
    </xf>
    <xf numFmtId="0" fontId="16" fillId="0" borderId="0" xfId="0" applyNumberFormat="1" applyFont="1" applyFill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0"/>
  <sheetViews>
    <sheetView workbookViewId="0" topLeftCell="AA1">
      <pane xSplit="7500" topLeftCell="R27" activePane="topRight" state="split"/>
      <selection pane="topLeft" activeCell="C30" sqref="C30:R30"/>
      <selection pane="topRight" activeCell="R33" sqref="R33"/>
    </sheetView>
  </sheetViews>
  <sheetFormatPr defaultColWidth="8.796875" defaultRowHeight="15"/>
  <cols>
    <col min="1" max="1" width="11.3984375" style="1" bestFit="1" customWidth="1"/>
    <col min="2" max="2" width="7.5" style="1" bestFit="1" customWidth="1"/>
    <col min="3" max="3" width="6.8984375" style="1" bestFit="1" customWidth="1"/>
    <col min="4" max="19" width="6.5" style="1" bestFit="1" customWidth="1"/>
    <col min="20" max="24" width="7.5" style="1" bestFit="1" customWidth="1"/>
    <col min="25" max="27" width="6.5" style="1" bestFit="1" customWidth="1"/>
    <col min="28" max="35" width="8.5" style="1" bestFit="1" customWidth="1"/>
    <col min="36" max="16384" width="10.59765625" style="1" customWidth="1"/>
  </cols>
  <sheetData>
    <row r="1" ht="15.75">
      <c r="C1" s="1" t="s">
        <v>248</v>
      </c>
    </row>
    <row r="2" spans="1:35" ht="15.75">
      <c r="A2" s="1" t="s">
        <v>249</v>
      </c>
      <c r="B2" s="1" t="s">
        <v>250</v>
      </c>
      <c r="C2" s="1">
        <v>5</v>
      </c>
      <c r="D2" s="1">
        <v>10</v>
      </c>
      <c r="E2" s="1">
        <v>15</v>
      </c>
      <c r="F2" s="1">
        <v>20</v>
      </c>
      <c r="G2" s="1">
        <v>25</v>
      </c>
      <c r="H2" s="1">
        <v>30</v>
      </c>
      <c r="I2" s="1">
        <v>35</v>
      </c>
      <c r="J2" s="1">
        <v>40</v>
      </c>
      <c r="K2" s="1">
        <v>45</v>
      </c>
      <c r="L2" s="1">
        <v>50</v>
      </c>
      <c r="M2" s="1">
        <v>55</v>
      </c>
      <c r="N2" s="1">
        <v>60</v>
      </c>
      <c r="O2" s="1">
        <v>65</v>
      </c>
      <c r="P2" s="1">
        <v>70</v>
      </c>
      <c r="Q2" s="1">
        <v>75</v>
      </c>
      <c r="R2" s="1">
        <v>80</v>
      </c>
      <c r="S2" s="1">
        <v>50.5</v>
      </c>
      <c r="T2" s="1">
        <v>7.105</v>
      </c>
      <c r="U2" s="1">
        <v>7.11</v>
      </c>
      <c r="V2" s="1" t="s">
        <v>369</v>
      </c>
      <c r="W2" s="1" t="s">
        <v>370</v>
      </c>
      <c r="X2" s="1">
        <v>7.115</v>
      </c>
      <c r="Y2" s="1">
        <v>17.97</v>
      </c>
      <c r="Z2" s="1">
        <v>18</v>
      </c>
      <c r="AA2" s="1">
        <v>18.02</v>
      </c>
      <c r="AB2" s="1">
        <v>7</v>
      </c>
      <c r="AC2" s="1">
        <v>8</v>
      </c>
      <c r="AD2" s="1">
        <v>9</v>
      </c>
      <c r="AE2" s="1">
        <v>10</v>
      </c>
      <c r="AF2" s="1">
        <v>11</v>
      </c>
      <c r="AG2" s="1">
        <v>12</v>
      </c>
      <c r="AH2" s="1">
        <v>13</v>
      </c>
      <c r="AI2" s="1">
        <v>14</v>
      </c>
    </row>
    <row r="3" spans="1:35" ht="15.75">
      <c r="A3" s="1">
        <v>1</v>
      </c>
      <c r="B3" s="1" t="s">
        <v>251</v>
      </c>
      <c r="C3" s="3">
        <v>0.419</v>
      </c>
      <c r="D3" s="3">
        <v>0.385</v>
      </c>
      <c r="E3" s="3">
        <v>0.376</v>
      </c>
      <c r="F3" s="3">
        <v>0.369</v>
      </c>
      <c r="G3" s="3">
        <v>0.363</v>
      </c>
      <c r="H3" s="3">
        <v>0.357</v>
      </c>
      <c r="I3" s="3">
        <v>0.351</v>
      </c>
      <c r="J3" s="3">
        <v>0.346</v>
      </c>
      <c r="K3" s="3">
        <v>0.341</v>
      </c>
      <c r="L3" s="3">
        <v>0.336</v>
      </c>
      <c r="M3" s="3">
        <v>0.331</v>
      </c>
      <c r="N3" s="3">
        <v>0.326</v>
      </c>
      <c r="O3" s="3">
        <v>0.322</v>
      </c>
      <c r="P3" s="3">
        <v>0.317</v>
      </c>
      <c r="Q3" s="3">
        <v>0.313</v>
      </c>
      <c r="R3" s="3">
        <v>0.309</v>
      </c>
      <c r="S3" s="3">
        <v>0.335</v>
      </c>
      <c r="T3" s="43">
        <v>0.396</v>
      </c>
      <c r="U3" s="43">
        <v>0.396</v>
      </c>
      <c r="V3" s="43">
        <v>0.396</v>
      </c>
      <c r="W3" s="43">
        <v>0.396</v>
      </c>
      <c r="X3" s="43">
        <v>0.396</v>
      </c>
      <c r="Y3" s="44">
        <v>0.372</v>
      </c>
      <c r="Z3" s="44">
        <v>0.372</v>
      </c>
      <c r="AA3" s="44">
        <v>0.372</v>
      </c>
      <c r="AB3" s="1">
        <v>0.396</v>
      </c>
      <c r="AC3" s="1">
        <v>0.391</v>
      </c>
      <c r="AD3" s="1">
        <v>0.388</v>
      </c>
      <c r="AE3" s="1">
        <v>0.385</v>
      </c>
      <c r="AF3" s="1">
        <v>0.383</v>
      </c>
      <c r="AG3" s="1">
        <v>0.381</v>
      </c>
      <c r="AH3" s="1">
        <v>0.38</v>
      </c>
      <c r="AI3" s="1">
        <v>0.378</v>
      </c>
    </row>
    <row r="4" spans="1:35" ht="15.75">
      <c r="A4" s="1">
        <v>6</v>
      </c>
      <c r="B4" s="1" t="s">
        <v>252</v>
      </c>
      <c r="C4" s="3">
        <v>19.1</v>
      </c>
      <c r="D4" s="3">
        <v>2.37</v>
      </c>
      <c r="E4" s="3">
        <v>0.807</v>
      </c>
      <c r="F4" s="3">
        <v>0.442</v>
      </c>
      <c r="G4" s="3">
        <v>0.314</v>
      </c>
      <c r="H4" s="3">
        <v>0.256</v>
      </c>
      <c r="I4" s="3">
        <v>0.226</v>
      </c>
      <c r="J4" s="3">
        <v>0.208</v>
      </c>
      <c r="K4" s="3">
        <v>0.196</v>
      </c>
      <c r="L4" s="3">
        <v>0.187</v>
      </c>
      <c r="M4" s="3">
        <v>0.181</v>
      </c>
      <c r="N4" s="3">
        <v>0.175</v>
      </c>
      <c r="O4" s="3">
        <v>0.171</v>
      </c>
      <c r="P4" s="3">
        <v>0.167</v>
      </c>
      <c r="Q4" s="3">
        <v>0.164</v>
      </c>
      <c r="R4" s="3">
        <v>0.161</v>
      </c>
      <c r="S4" s="3">
        <v>0.186</v>
      </c>
      <c r="T4" s="43">
        <v>6.54</v>
      </c>
      <c r="U4" s="43">
        <v>6.53</v>
      </c>
      <c r="V4" s="43">
        <v>6.52</v>
      </c>
      <c r="W4" s="43">
        <v>6.52</v>
      </c>
      <c r="X4" s="43">
        <v>6.52</v>
      </c>
      <c r="Y4" s="44">
        <v>0.542</v>
      </c>
      <c r="Z4" s="44">
        <v>0.54</v>
      </c>
      <c r="AA4" s="44">
        <v>0.539</v>
      </c>
      <c r="AB4" s="1">
        <v>6.85</v>
      </c>
      <c r="AC4" s="1">
        <v>4.58</v>
      </c>
      <c r="AD4" s="1">
        <v>3.22</v>
      </c>
      <c r="AE4" s="1">
        <v>2.37</v>
      </c>
      <c r="AF4" s="1">
        <v>1.81</v>
      </c>
      <c r="AG4" s="1">
        <v>1.43</v>
      </c>
      <c r="AH4" s="1">
        <v>1.15</v>
      </c>
      <c r="AI4" s="1">
        <v>0.955</v>
      </c>
    </row>
    <row r="5" spans="1:35" ht="15.75">
      <c r="A5" s="1">
        <v>7</v>
      </c>
      <c r="B5" s="1" t="s">
        <v>253</v>
      </c>
      <c r="C5" s="3">
        <v>31.4</v>
      </c>
      <c r="D5" s="3">
        <v>3.88</v>
      </c>
      <c r="E5" s="3">
        <v>1.24</v>
      </c>
      <c r="F5" s="3">
        <v>0.618</v>
      </c>
      <c r="G5" s="3">
        <v>0.402</v>
      </c>
      <c r="H5" s="3">
        <v>0.307</v>
      </c>
      <c r="I5" s="3">
        <v>0.257</v>
      </c>
      <c r="J5" s="3">
        <v>0.229</v>
      </c>
      <c r="K5" s="3">
        <v>0.211</v>
      </c>
      <c r="L5" s="3">
        <v>0.198</v>
      </c>
      <c r="M5" s="3">
        <v>0.189</v>
      </c>
      <c r="N5" s="3">
        <v>0.182</v>
      </c>
      <c r="O5" s="3">
        <v>0.176</v>
      </c>
      <c r="P5" s="3">
        <v>0.171</v>
      </c>
      <c r="Q5" s="3">
        <v>0.167</v>
      </c>
      <c r="R5" s="3">
        <v>0.164</v>
      </c>
      <c r="S5" s="3">
        <v>0.197</v>
      </c>
      <c r="T5" s="43">
        <v>10.8</v>
      </c>
      <c r="U5" s="43">
        <v>10.8</v>
      </c>
      <c r="V5" s="43">
        <v>10.8</v>
      </c>
      <c r="W5" s="43">
        <v>10.8</v>
      </c>
      <c r="X5" s="43">
        <v>10.8</v>
      </c>
      <c r="Y5" s="44">
        <v>0.787</v>
      </c>
      <c r="Z5" s="44">
        <v>0.784</v>
      </c>
      <c r="AA5" s="44">
        <v>0.782</v>
      </c>
      <c r="AB5" s="1">
        <v>11.3</v>
      </c>
      <c r="AC5" s="1">
        <v>7.56</v>
      </c>
      <c r="AD5" s="1">
        <v>5.31</v>
      </c>
      <c r="AE5" s="1">
        <v>3.88</v>
      </c>
      <c r="AF5" s="1">
        <v>2.93</v>
      </c>
      <c r="AG5" s="1">
        <v>2.28</v>
      </c>
      <c r="AH5" s="1">
        <v>1.82</v>
      </c>
      <c r="AI5" s="1">
        <v>1.49</v>
      </c>
    </row>
    <row r="6" spans="1:35" ht="15.75">
      <c r="A6" s="1">
        <v>8</v>
      </c>
      <c r="B6" s="1" t="s">
        <v>254</v>
      </c>
      <c r="C6" s="3">
        <v>47.9</v>
      </c>
      <c r="D6" s="3">
        <v>5.95</v>
      </c>
      <c r="E6" s="3">
        <v>1.84</v>
      </c>
      <c r="F6" s="3">
        <v>0.865</v>
      </c>
      <c r="G6" s="3">
        <v>0.526</v>
      </c>
      <c r="H6" s="3">
        <v>0.378</v>
      </c>
      <c r="I6" s="3">
        <v>0.302</v>
      </c>
      <c r="J6" s="3">
        <v>0.259</v>
      </c>
      <c r="K6" s="3">
        <v>0.231</v>
      </c>
      <c r="L6" s="3">
        <v>0.213</v>
      </c>
      <c r="M6" s="3">
        <v>0.2</v>
      </c>
      <c r="N6" s="3">
        <v>0.191</v>
      </c>
      <c r="O6" s="3">
        <v>0.183</v>
      </c>
      <c r="P6" s="3">
        <v>0.177</v>
      </c>
      <c r="Q6" s="3">
        <v>0.172</v>
      </c>
      <c r="R6" s="3">
        <v>0.168</v>
      </c>
      <c r="S6" s="3">
        <v>0.212</v>
      </c>
      <c r="T6" s="43">
        <v>16.6</v>
      </c>
      <c r="U6" s="43">
        <v>16.6</v>
      </c>
      <c r="V6" s="43">
        <v>16.6</v>
      </c>
      <c r="W6" s="43">
        <v>16.6</v>
      </c>
      <c r="X6" s="43">
        <v>16.6</v>
      </c>
      <c r="Y6" s="44">
        <v>1.13</v>
      </c>
      <c r="Z6" s="44">
        <v>1.13</v>
      </c>
      <c r="AA6" s="44">
        <v>1.12</v>
      </c>
      <c r="AB6" s="1">
        <v>17.4</v>
      </c>
      <c r="AC6" s="1">
        <v>11.6</v>
      </c>
      <c r="AD6" s="1">
        <v>8.16</v>
      </c>
      <c r="AE6" s="1">
        <v>5.95</v>
      </c>
      <c r="AF6" s="1">
        <v>4.48</v>
      </c>
      <c r="AG6" s="1">
        <v>3.47</v>
      </c>
      <c r="AH6" s="1">
        <v>2.75</v>
      </c>
      <c r="AI6" s="1">
        <v>2.23</v>
      </c>
    </row>
    <row r="7" spans="1:35" ht="15.75">
      <c r="A7" s="1">
        <v>9</v>
      </c>
      <c r="B7" s="1" t="s">
        <v>255</v>
      </c>
      <c r="C7" s="3">
        <v>65.1</v>
      </c>
      <c r="D7" s="3">
        <v>8.21</v>
      </c>
      <c r="E7" s="3">
        <v>2.49</v>
      </c>
      <c r="F7" s="3">
        <v>1.13</v>
      </c>
      <c r="G7" s="3">
        <v>0.657</v>
      </c>
      <c r="H7" s="3">
        <v>0.449</v>
      </c>
      <c r="I7" s="3">
        <v>0.343</v>
      </c>
      <c r="J7" s="3">
        <v>0.283</v>
      </c>
      <c r="K7" s="3">
        <v>0.246</v>
      </c>
      <c r="L7" s="3">
        <v>0.221</v>
      </c>
      <c r="M7" s="3">
        <v>0.204</v>
      </c>
      <c r="N7" s="3">
        <v>0.192</v>
      </c>
      <c r="O7" s="3">
        <v>0.182</v>
      </c>
      <c r="P7" s="3">
        <v>0.175</v>
      </c>
      <c r="Q7" s="3">
        <v>0.169</v>
      </c>
      <c r="R7" s="3">
        <v>0.164</v>
      </c>
      <c r="S7" s="3">
        <v>0.219</v>
      </c>
      <c r="T7" s="43">
        <v>22.9</v>
      </c>
      <c r="U7" s="43">
        <v>22.8</v>
      </c>
      <c r="V7" s="43">
        <v>22.8</v>
      </c>
      <c r="W7" s="43">
        <v>22.8</v>
      </c>
      <c r="X7" s="43">
        <v>22.8</v>
      </c>
      <c r="Y7" s="44">
        <v>1.51</v>
      </c>
      <c r="Z7" s="44">
        <v>1.5</v>
      </c>
      <c r="AA7" s="44">
        <v>1.49</v>
      </c>
      <c r="AB7" s="1">
        <v>23.9</v>
      </c>
      <c r="AC7" s="1">
        <v>16</v>
      </c>
      <c r="AD7" s="1">
        <v>11.2</v>
      </c>
      <c r="AE7" s="1">
        <v>8.21</v>
      </c>
      <c r="AF7" s="1">
        <v>6.18</v>
      </c>
      <c r="AG7" s="1">
        <v>4.77</v>
      </c>
      <c r="AH7" s="1">
        <v>3.77</v>
      </c>
      <c r="AI7" s="1">
        <v>3.04</v>
      </c>
    </row>
    <row r="8" spans="1:35" ht="15.75">
      <c r="A8" s="1">
        <v>11</v>
      </c>
      <c r="B8" s="1" t="s">
        <v>256</v>
      </c>
      <c r="C8" s="3">
        <v>119</v>
      </c>
      <c r="D8" s="3">
        <v>15.6</v>
      </c>
      <c r="E8" s="3">
        <v>4.69</v>
      </c>
      <c r="F8" s="3">
        <v>2.06</v>
      </c>
      <c r="G8" s="3">
        <v>1.13</v>
      </c>
      <c r="H8" s="3">
        <v>0.72</v>
      </c>
      <c r="I8" s="3">
        <v>0.513</v>
      </c>
      <c r="J8" s="3">
        <v>0.397</v>
      </c>
      <c r="K8" s="3">
        <v>0.326</v>
      </c>
      <c r="L8" s="3">
        <v>0.28</v>
      </c>
      <c r="M8" s="3">
        <v>0.249</v>
      </c>
      <c r="N8" s="3">
        <v>0.227</v>
      </c>
      <c r="O8" s="3">
        <v>0.21</v>
      </c>
      <c r="P8" s="3">
        <v>0.198</v>
      </c>
      <c r="Q8" s="3">
        <v>0.188</v>
      </c>
      <c r="R8" s="3">
        <v>0.18</v>
      </c>
      <c r="S8" s="3">
        <v>0.277</v>
      </c>
      <c r="T8" s="43">
        <v>42.8</v>
      </c>
      <c r="U8" s="43">
        <v>42.7</v>
      </c>
      <c r="V8" s="43">
        <v>42.7</v>
      </c>
      <c r="W8" s="43">
        <v>42.7</v>
      </c>
      <c r="X8" s="43">
        <v>42.7</v>
      </c>
      <c r="Y8" s="44">
        <v>2.78</v>
      </c>
      <c r="Z8" s="44">
        <v>2.77</v>
      </c>
      <c r="AA8" s="44">
        <v>2.76</v>
      </c>
      <c r="AB8" s="1">
        <v>44.8</v>
      </c>
      <c r="AC8" s="1">
        <v>30.2</v>
      </c>
      <c r="AD8" s="1">
        <v>21.3</v>
      </c>
      <c r="AE8" s="1">
        <v>15.6</v>
      </c>
      <c r="AF8" s="1">
        <v>11.7</v>
      </c>
      <c r="AG8" s="1">
        <v>9.06</v>
      </c>
      <c r="AH8" s="1">
        <v>7.15</v>
      </c>
      <c r="AI8" s="1">
        <v>5.75</v>
      </c>
    </row>
    <row r="9" spans="1:35" ht="15.75">
      <c r="A9" s="1">
        <v>12</v>
      </c>
      <c r="B9" s="1" t="s">
        <v>257</v>
      </c>
      <c r="C9" s="3">
        <v>158</v>
      </c>
      <c r="D9" s="3">
        <v>21.1</v>
      </c>
      <c r="E9" s="3">
        <v>6.36</v>
      </c>
      <c r="F9" s="3">
        <v>2.76</v>
      </c>
      <c r="G9" s="3">
        <v>1.49</v>
      </c>
      <c r="H9" s="3">
        <v>0.93</v>
      </c>
      <c r="I9" s="3">
        <v>0.647</v>
      </c>
      <c r="J9" s="3">
        <v>0.488</v>
      </c>
      <c r="K9" s="3">
        <v>0.392</v>
      </c>
      <c r="L9" s="3">
        <v>0.329</v>
      </c>
      <c r="M9" s="3">
        <v>0.287</v>
      </c>
      <c r="N9" s="3">
        <v>0.257</v>
      </c>
      <c r="O9" s="3">
        <v>0.235</v>
      </c>
      <c r="P9" s="3">
        <v>0.218</v>
      </c>
      <c r="Q9" s="3">
        <v>0.205</v>
      </c>
      <c r="R9" s="3">
        <v>0.195</v>
      </c>
      <c r="S9" s="3">
        <v>0.324</v>
      </c>
      <c r="T9" s="43">
        <v>57.4</v>
      </c>
      <c r="U9" s="43">
        <v>57.3</v>
      </c>
      <c r="V9" s="43">
        <v>57.3</v>
      </c>
      <c r="W9" s="43">
        <v>57.3</v>
      </c>
      <c r="X9" s="43">
        <v>57.2</v>
      </c>
      <c r="Y9" s="44">
        <v>3.75</v>
      </c>
      <c r="Z9" s="44">
        <v>3.74</v>
      </c>
      <c r="AA9" s="44">
        <v>3.72</v>
      </c>
      <c r="AB9" s="1">
        <v>60</v>
      </c>
      <c r="AC9" s="1">
        <v>40.6</v>
      </c>
      <c r="AD9" s="1">
        <v>28.7</v>
      </c>
      <c r="AE9" s="1">
        <v>21.1</v>
      </c>
      <c r="AF9" s="1">
        <v>15.9</v>
      </c>
      <c r="AG9" s="1">
        <v>12.3</v>
      </c>
      <c r="AH9" s="1">
        <v>9.69</v>
      </c>
      <c r="AI9" s="1">
        <v>7.79</v>
      </c>
    </row>
    <row r="10" spans="1:35" ht="15.75">
      <c r="A10" s="1">
        <v>13</v>
      </c>
      <c r="B10" s="1" t="s">
        <v>258</v>
      </c>
      <c r="C10" s="3">
        <v>193</v>
      </c>
      <c r="D10" s="3">
        <v>26.2</v>
      </c>
      <c r="E10" s="3">
        <v>7.96</v>
      </c>
      <c r="F10" s="3">
        <v>3.44</v>
      </c>
      <c r="G10" s="3">
        <v>1.84</v>
      </c>
      <c r="H10" s="3">
        <v>1.13</v>
      </c>
      <c r="I10" s="3">
        <v>0.77</v>
      </c>
      <c r="J10" s="3">
        <v>0.568</v>
      </c>
      <c r="K10" s="3">
        <v>0.447</v>
      </c>
      <c r="L10" s="3">
        <v>0.368</v>
      </c>
      <c r="M10" s="3">
        <v>0.315</v>
      </c>
      <c r="N10" s="3">
        <v>0.278</v>
      </c>
      <c r="O10" s="3">
        <v>0.251</v>
      </c>
      <c r="P10" s="3">
        <v>0.23</v>
      </c>
      <c r="Q10" s="3">
        <v>0.214</v>
      </c>
      <c r="R10" s="3">
        <v>0.202</v>
      </c>
      <c r="S10" s="3">
        <v>0.362</v>
      </c>
      <c r="T10" s="43">
        <v>71</v>
      </c>
      <c r="U10" s="43">
        <v>70.8</v>
      </c>
      <c r="V10" s="43">
        <v>70.8</v>
      </c>
      <c r="W10" s="43">
        <v>70.8</v>
      </c>
      <c r="X10" s="43">
        <v>70.7</v>
      </c>
      <c r="Y10" s="44">
        <v>4.69</v>
      </c>
      <c r="Z10" s="44">
        <v>4.67</v>
      </c>
      <c r="AA10" s="44">
        <v>4.65</v>
      </c>
      <c r="AB10" s="1">
        <v>74.1</v>
      </c>
      <c r="AC10" s="1">
        <v>50.3</v>
      </c>
      <c r="AD10" s="1">
        <v>35.7</v>
      </c>
      <c r="AE10" s="1">
        <v>26.2</v>
      </c>
      <c r="AF10" s="1">
        <v>19.8</v>
      </c>
      <c r="AG10" s="1">
        <v>15.3</v>
      </c>
      <c r="AH10" s="1">
        <v>12.1</v>
      </c>
      <c r="AI10" s="1">
        <v>9.74</v>
      </c>
    </row>
    <row r="11" spans="1:35" ht="15.75">
      <c r="A11" s="1">
        <v>14</v>
      </c>
      <c r="B11" s="1" t="s">
        <v>259</v>
      </c>
      <c r="C11" s="3">
        <v>245</v>
      </c>
      <c r="D11" s="3">
        <v>33.9</v>
      </c>
      <c r="E11" s="3">
        <v>10.3</v>
      </c>
      <c r="F11" s="3">
        <v>4.46</v>
      </c>
      <c r="G11" s="3">
        <v>2.36</v>
      </c>
      <c r="H11" s="3">
        <v>1.44</v>
      </c>
      <c r="I11" s="3">
        <v>0.965</v>
      </c>
      <c r="J11" s="3">
        <v>0.701</v>
      </c>
      <c r="K11" s="3">
        <v>0.541</v>
      </c>
      <c r="L11" s="3">
        <v>0.438</v>
      </c>
      <c r="M11" s="3">
        <v>0.369</v>
      </c>
      <c r="N11" s="3">
        <v>0.321</v>
      </c>
      <c r="O11" s="3">
        <v>0.285</v>
      </c>
      <c r="P11" s="3">
        <v>0.259</v>
      </c>
      <c r="Q11" s="3">
        <v>0.239</v>
      </c>
      <c r="R11" s="3">
        <v>0.223</v>
      </c>
      <c r="S11" s="3">
        <v>0.43</v>
      </c>
      <c r="T11" s="43">
        <v>90.9</v>
      </c>
      <c r="U11" s="43">
        <v>90.7</v>
      </c>
      <c r="V11" s="43">
        <v>90.7</v>
      </c>
      <c r="W11" s="43">
        <v>90.7</v>
      </c>
      <c r="X11" s="43">
        <v>90.6</v>
      </c>
      <c r="Y11" s="44">
        <v>6.09</v>
      </c>
      <c r="Z11" s="44">
        <v>6.06</v>
      </c>
      <c r="AA11" s="44">
        <v>6.04</v>
      </c>
      <c r="AB11" s="1">
        <v>94.9</v>
      </c>
      <c r="AC11" s="1">
        <v>64.7</v>
      </c>
      <c r="AD11" s="1">
        <v>46</v>
      </c>
      <c r="AE11" s="1">
        <v>33.9</v>
      </c>
      <c r="AF11" s="1">
        <v>25.7</v>
      </c>
      <c r="AG11" s="1">
        <v>19.9</v>
      </c>
      <c r="AH11" s="1">
        <v>15.7</v>
      </c>
      <c r="AI11" s="1">
        <v>12.7</v>
      </c>
    </row>
    <row r="12" spans="1:35" ht="15.75">
      <c r="A12" s="1">
        <v>15</v>
      </c>
      <c r="B12" s="1" t="s">
        <v>260</v>
      </c>
      <c r="C12" s="3">
        <v>286</v>
      </c>
      <c r="D12" s="3">
        <v>40.4</v>
      </c>
      <c r="E12" s="3">
        <v>12.4</v>
      </c>
      <c r="F12" s="3">
        <v>5.35</v>
      </c>
      <c r="G12" s="3">
        <v>2.82</v>
      </c>
      <c r="H12" s="3">
        <v>1.7</v>
      </c>
      <c r="I12" s="3">
        <v>1.13</v>
      </c>
      <c r="J12" s="3">
        <v>0.81</v>
      </c>
      <c r="K12" s="3">
        <v>0.616</v>
      </c>
      <c r="L12" s="3">
        <v>0.492</v>
      </c>
      <c r="M12" s="3">
        <v>0.408</v>
      </c>
      <c r="N12" s="3">
        <v>0.349</v>
      </c>
      <c r="O12" s="3">
        <v>0.307</v>
      </c>
      <c r="P12" s="3">
        <v>0.275</v>
      </c>
      <c r="Q12" s="3">
        <v>0.251</v>
      </c>
      <c r="R12" s="3">
        <v>0.232</v>
      </c>
      <c r="S12" s="3">
        <v>0.482</v>
      </c>
      <c r="T12" s="43">
        <v>107</v>
      </c>
      <c r="U12" s="43">
        <v>107</v>
      </c>
      <c r="V12" s="43">
        <v>107</v>
      </c>
      <c r="W12" s="43">
        <v>107</v>
      </c>
      <c r="X12" s="43">
        <v>107</v>
      </c>
      <c r="Y12" s="44">
        <v>7.31</v>
      </c>
      <c r="Z12" s="44">
        <v>7.27</v>
      </c>
      <c r="AA12" s="44">
        <v>7.25</v>
      </c>
      <c r="AB12" s="1">
        <v>112</v>
      </c>
      <c r="AC12" s="1">
        <v>76.6</v>
      </c>
      <c r="AD12" s="1">
        <v>54.7</v>
      </c>
      <c r="AE12" s="1">
        <v>40.4</v>
      </c>
      <c r="AF12" s="1">
        <v>30.6</v>
      </c>
      <c r="AG12" s="1">
        <v>23.8</v>
      </c>
      <c r="AH12" s="1">
        <v>18.8</v>
      </c>
      <c r="AI12" s="1">
        <v>15.2</v>
      </c>
    </row>
    <row r="13" spans="1:35" ht="15.75">
      <c r="A13" s="1">
        <v>16</v>
      </c>
      <c r="B13" s="1" t="s">
        <v>261</v>
      </c>
      <c r="C13" s="3">
        <v>349</v>
      </c>
      <c r="D13" s="3">
        <v>50.1</v>
      </c>
      <c r="E13" s="3">
        <v>15.5</v>
      </c>
      <c r="F13" s="3">
        <v>6.71</v>
      </c>
      <c r="G13" s="3">
        <v>3.53</v>
      </c>
      <c r="H13" s="3">
        <v>2.11</v>
      </c>
      <c r="I13" s="3">
        <v>1.39</v>
      </c>
      <c r="J13" s="3">
        <v>0.987</v>
      </c>
      <c r="K13" s="3">
        <v>0.742</v>
      </c>
      <c r="L13" s="3">
        <v>0.585</v>
      </c>
      <c r="M13" s="3">
        <v>0.479</v>
      </c>
      <c r="N13" s="3">
        <v>0.405</v>
      </c>
      <c r="O13" s="3">
        <v>0.352</v>
      </c>
      <c r="P13" s="3">
        <v>0.312</v>
      </c>
      <c r="Q13" s="3">
        <v>0.282</v>
      </c>
      <c r="R13" s="3">
        <v>0.259</v>
      </c>
      <c r="S13" s="3">
        <v>0.572</v>
      </c>
      <c r="T13" s="43">
        <v>132</v>
      </c>
      <c r="U13" s="43">
        <v>132</v>
      </c>
      <c r="V13" s="43">
        <v>132</v>
      </c>
      <c r="W13" s="43">
        <v>132</v>
      </c>
      <c r="X13" s="43">
        <v>132</v>
      </c>
      <c r="Y13" s="44">
        <v>9.16</v>
      </c>
      <c r="Z13" s="44">
        <v>9.11</v>
      </c>
      <c r="AA13" s="44">
        <v>9.08</v>
      </c>
      <c r="AB13" s="1">
        <v>138</v>
      </c>
      <c r="AC13" s="1">
        <v>94.6</v>
      </c>
      <c r="AD13" s="1">
        <v>67.7</v>
      </c>
      <c r="AE13" s="1">
        <v>50.1</v>
      </c>
      <c r="AF13" s="1">
        <v>38.1</v>
      </c>
      <c r="AG13" s="1">
        <v>29.6</v>
      </c>
      <c r="AH13" s="1">
        <v>23.5</v>
      </c>
      <c r="AI13" s="1">
        <v>18.9</v>
      </c>
    </row>
    <row r="14" spans="1:35" ht="15.75">
      <c r="A14" s="1">
        <v>17</v>
      </c>
      <c r="B14" s="1" t="s">
        <v>357</v>
      </c>
      <c r="C14" s="3">
        <v>390</v>
      </c>
      <c r="D14" s="3">
        <v>57.3</v>
      </c>
      <c r="E14" s="3">
        <v>17.8</v>
      </c>
      <c r="F14" s="3">
        <v>7.74</v>
      </c>
      <c r="G14" s="3">
        <v>4.07</v>
      </c>
      <c r="H14" s="3">
        <v>2.43</v>
      </c>
      <c r="I14" s="3">
        <v>1.59</v>
      </c>
      <c r="J14" s="3">
        <v>1.12</v>
      </c>
      <c r="K14" s="3">
        <v>0.831</v>
      </c>
      <c r="L14" s="3">
        <v>0.648</v>
      </c>
      <c r="M14" s="3">
        <v>0.525</v>
      </c>
      <c r="N14" s="3">
        <v>0.439</v>
      </c>
      <c r="O14" s="3">
        <v>0.378</v>
      </c>
      <c r="P14" s="3">
        <v>0.332</v>
      </c>
      <c r="Q14" s="3">
        <v>0.297</v>
      </c>
      <c r="R14" s="3">
        <v>0.27</v>
      </c>
      <c r="S14" s="3">
        <v>0.634</v>
      </c>
      <c r="T14" s="43">
        <v>150</v>
      </c>
      <c r="U14" s="43">
        <v>149</v>
      </c>
      <c r="V14" s="43">
        <v>149</v>
      </c>
      <c r="W14" s="43">
        <v>149</v>
      </c>
      <c r="X14" s="43">
        <v>149</v>
      </c>
      <c r="Y14" s="44">
        <v>10.6</v>
      </c>
      <c r="Z14" s="44">
        <v>10.5</v>
      </c>
      <c r="AA14" s="44">
        <v>10.5</v>
      </c>
      <c r="AB14" s="1">
        <v>156</v>
      </c>
      <c r="AC14" s="1">
        <v>108</v>
      </c>
      <c r="AD14" s="1">
        <v>77.2</v>
      </c>
      <c r="AE14" s="1">
        <v>57.3</v>
      </c>
      <c r="AF14" s="1">
        <v>43.6</v>
      </c>
      <c r="AG14" s="1">
        <v>34</v>
      </c>
      <c r="AH14" s="1">
        <v>27</v>
      </c>
      <c r="AI14" s="1">
        <v>21.8</v>
      </c>
    </row>
    <row r="15" spans="1:35" ht="15.75">
      <c r="A15" s="1">
        <v>19</v>
      </c>
      <c r="B15" s="1" t="s">
        <v>358</v>
      </c>
      <c r="C15" s="3">
        <v>519</v>
      </c>
      <c r="D15" s="3">
        <v>79.1</v>
      </c>
      <c r="E15" s="3">
        <v>25</v>
      </c>
      <c r="F15" s="3">
        <v>10.9</v>
      </c>
      <c r="G15" s="3">
        <v>5.74</v>
      </c>
      <c r="H15" s="3">
        <v>3.41</v>
      </c>
      <c r="I15" s="3">
        <v>2.22</v>
      </c>
      <c r="J15" s="3">
        <v>1.54</v>
      </c>
      <c r="K15" s="3">
        <v>1.13</v>
      </c>
      <c r="L15" s="3">
        <v>0.868</v>
      </c>
      <c r="M15" s="3">
        <v>0.691</v>
      </c>
      <c r="N15" s="3">
        <v>0.568</v>
      </c>
      <c r="O15" s="3">
        <v>0.479</v>
      </c>
      <c r="P15" s="3">
        <v>0.413</v>
      </c>
      <c r="Q15" s="3">
        <v>0.364</v>
      </c>
      <c r="R15" s="3">
        <v>0.325</v>
      </c>
      <c r="S15" s="3">
        <v>0.847</v>
      </c>
      <c r="T15" s="43">
        <v>203</v>
      </c>
      <c r="U15" s="43">
        <v>203</v>
      </c>
      <c r="V15" s="43">
        <v>203</v>
      </c>
      <c r="W15" s="43">
        <v>203</v>
      </c>
      <c r="X15" s="43">
        <v>202</v>
      </c>
      <c r="Y15" s="44">
        <v>14.9</v>
      </c>
      <c r="Z15" s="44">
        <v>14.8</v>
      </c>
      <c r="AA15" s="44">
        <v>14.8</v>
      </c>
      <c r="AB15" s="1">
        <v>212</v>
      </c>
      <c r="AC15" s="1">
        <v>147</v>
      </c>
      <c r="AD15" s="1">
        <v>106</v>
      </c>
      <c r="AE15" s="1">
        <v>79.1</v>
      </c>
      <c r="AF15" s="1">
        <v>60.5</v>
      </c>
      <c r="AG15" s="1">
        <v>47.3</v>
      </c>
      <c r="AH15" s="1">
        <v>37.7</v>
      </c>
      <c r="AI15" s="1">
        <v>30.5</v>
      </c>
    </row>
    <row r="16" spans="1:35" ht="15.75">
      <c r="A16" s="1">
        <v>20</v>
      </c>
      <c r="B16" s="1" t="s">
        <v>359</v>
      </c>
      <c r="C16" s="3">
        <v>603</v>
      </c>
      <c r="D16" s="3">
        <v>93.4</v>
      </c>
      <c r="E16" s="3">
        <v>29.8</v>
      </c>
      <c r="F16" s="3">
        <v>13.1</v>
      </c>
      <c r="G16" s="3">
        <v>6.87</v>
      </c>
      <c r="H16" s="3">
        <v>4.08</v>
      </c>
      <c r="I16" s="3">
        <v>2.64</v>
      </c>
      <c r="J16" s="3">
        <v>1.83</v>
      </c>
      <c r="K16" s="3">
        <v>1.34</v>
      </c>
      <c r="L16" s="3">
        <v>1.02</v>
      </c>
      <c r="M16" s="3">
        <v>0.806</v>
      </c>
      <c r="N16" s="3">
        <v>0.658</v>
      </c>
      <c r="O16" s="3">
        <v>0.551</v>
      </c>
      <c r="P16" s="3">
        <v>0.472</v>
      </c>
      <c r="Q16" s="3">
        <v>0.412</v>
      </c>
      <c r="R16" s="3">
        <v>0.366</v>
      </c>
      <c r="S16" s="3">
        <v>0.994</v>
      </c>
      <c r="T16" s="43">
        <v>238</v>
      </c>
      <c r="U16" s="43">
        <v>237</v>
      </c>
      <c r="V16" s="43">
        <v>237</v>
      </c>
      <c r="W16" s="43">
        <v>237</v>
      </c>
      <c r="X16" s="43">
        <v>237</v>
      </c>
      <c r="Y16" s="44">
        <v>17.8</v>
      </c>
      <c r="Z16" s="44">
        <v>17.7</v>
      </c>
      <c r="AA16" s="44">
        <v>17.6</v>
      </c>
      <c r="AB16" s="1">
        <v>247</v>
      </c>
      <c r="AC16" s="1">
        <v>173</v>
      </c>
      <c r="AD16" s="1">
        <v>125</v>
      </c>
      <c r="AE16" s="1">
        <v>93.4</v>
      </c>
      <c r="AF16" s="1">
        <v>71.6</v>
      </c>
      <c r="AG16" s="1">
        <v>56.1</v>
      </c>
      <c r="AH16" s="1">
        <v>44.7</v>
      </c>
      <c r="AI16" s="1">
        <v>36.3</v>
      </c>
    </row>
    <row r="17" spans="1:35" ht="15.75">
      <c r="A17" s="1">
        <v>22</v>
      </c>
      <c r="B17" s="1" t="s">
        <v>360</v>
      </c>
      <c r="C17" s="3">
        <v>684</v>
      </c>
      <c r="D17" s="3">
        <v>111</v>
      </c>
      <c r="E17" s="3">
        <v>35.9</v>
      </c>
      <c r="F17" s="3">
        <v>15.9</v>
      </c>
      <c r="G17" s="3">
        <v>8.37</v>
      </c>
      <c r="H17" s="3">
        <v>4.97</v>
      </c>
      <c r="I17" s="3">
        <v>3.21</v>
      </c>
      <c r="J17" s="3">
        <v>2.21</v>
      </c>
      <c r="K17" s="3">
        <v>1.6</v>
      </c>
      <c r="L17" s="3">
        <v>1.21</v>
      </c>
      <c r="M17" s="3">
        <v>0.95</v>
      </c>
      <c r="N17" s="3">
        <v>0.766</v>
      </c>
      <c r="O17" s="3">
        <v>0.634</v>
      </c>
      <c r="P17" s="3">
        <v>0.536</v>
      </c>
      <c r="Q17" s="3">
        <v>0.462</v>
      </c>
      <c r="R17" s="3">
        <v>0.405</v>
      </c>
      <c r="S17" s="3">
        <v>1.18</v>
      </c>
      <c r="T17" s="43">
        <v>273</v>
      </c>
      <c r="U17" s="43">
        <v>272</v>
      </c>
      <c r="V17" s="43">
        <v>272</v>
      </c>
      <c r="W17" s="43">
        <v>272</v>
      </c>
      <c r="X17" s="43">
        <v>272</v>
      </c>
      <c r="Y17" s="44">
        <v>21.5</v>
      </c>
      <c r="Z17" s="44">
        <v>21.4</v>
      </c>
      <c r="AA17" s="44">
        <v>21.3</v>
      </c>
      <c r="AB17" s="1">
        <v>283</v>
      </c>
      <c r="AC17" s="1">
        <v>202</v>
      </c>
      <c r="AD17" s="1">
        <v>148</v>
      </c>
      <c r="AE17" s="1">
        <v>111</v>
      </c>
      <c r="AF17" s="1">
        <v>85</v>
      </c>
      <c r="AG17" s="1">
        <v>66.8</v>
      </c>
      <c r="AH17" s="1">
        <v>53.5</v>
      </c>
      <c r="AI17" s="1">
        <v>43.5</v>
      </c>
    </row>
    <row r="18" spans="1:35" ht="15.75">
      <c r="A18" s="1">
        <v>23</v>
      </c>
      <c r="B18" s="1" t="s">
        <v>361</v>
      </c>
      <c r="C18" s="3">
        <v>92.9</v>
      </c>
      <c r="D18" s="3">
        <v>122</v>
      </c>
      <c r="E18" s="3">
        <v>39.8</v>
      </c>
      <c r="F18" s="3">
        <v>17.7</v>
      </c>
      <c r="G18" s="3">
        <v>9.36</v>
      </c>
      <c r="H18" s="3">
        <v>5.56</v>
      </c>
      <c r="I18" s="3">
        <v>3.59</v>
      </c>
      <c r="J18" s="3">
        <v>2.47</v>
      </c>
      <c r="K18" s="3">
        <v>1.79</v>
      </c>
      <c r="L18" s="3">
        <v>1.35</v>
      </c>
      <c r="M18" s="3">
        <v>1.05</v>
      </c>
      <c r="N18" s="3">
        <v>0.844</v>
      </c>
      <c r="O18" s="3">
        <v>0.695</v>
      </c>
      <c r="P18" s="3">
        <v>0.584</v>
      </c>
      <c r="Q18" s="3">
        <v>0.501</v>
      </c>
      <c r="R18" s="3">
        <v>0.437</v>
      </c>
      <c r="S18" s="3">
        <v>1.31</v>
      </c>
      <c r="T18" s="43">
        <v>304</v>
      </c>
      <c r="U18" s="43">
        <v>303</v>
      </c>
      <c r="V18" s="43">
        <v>303</v>
      </c>
      <c r="W18" s="43">
        <v>303</v>
      </c>
      <c r="X18" s="43">
        <v>303</v>
      </c>
      <c r="Y18" s="44">
        <v>23.9</v>
      </c>
      <c r="Z18" s="44">
        <v>23.8</v>
      </c>
      <c r="AA18" s="44">
        <v>23.8</v>
      </c>
      <c r="AB18" s="1">
        <v>316</v>
      </c>
      <c r="AC18" s="1">
        <v>222</v>
      </c>
      <c r="AD18" s="1">
        <v>162</v>
      </c>
      <c r="AE18" s="1">
        <v>122</v>
      </c>
      <c r="AF18" s="1">
        <v>94</v>
      </c>
      <c r="AG18" s="1">
        <v>74</v>
      </c>
      <c r="AH18" s="1">
        <v>59.3</v>
      </c>
      <c r="AI18" s="1">
        <v>48.3</v>
      </c>
    </row>
    <row r="19" spans="1:35" ht="15.75">
      <c r="A19" s="1">
        <v>24</v>
      </c>
      <c r="B19" s="1" t="s">
        <v>362</v>
      </c>
      <c r="C19" s="3">
        <v>108</v>
      </c>
      <c r="D19" s="3">
        <v>139</v>
      </c>
      <c r="E19" s="3">
        <v>45.7</v>
      </c>
      <c r="F19" s="3">
        <v>20.4</v>
      </c>
      <c r="G19" s="3">
        <v>10.8</v>
      </c>
      <c r="H19" s="3">
        <v>6.43</v>
      </c>
      <c r="I19" s="3">
        <v>4.15</v>
      </c>
      <c r="J19" s="3">
        <v>2.86</v>
      </c>
      <c r="K19" s="3">
        <v>2.06</v>
      </c>
      <c r="L19" s="3">
        <v>1.55</v>
      </c>
      <c r="M19" s="3">
        <v>1.21</v>
      </c>
      <c r="N19" s="3">
        <v>0.964</v>
      </c>
      <c r="O19" s="3">
        <v>0.79</v>
      </c>
      <c r="P19" s="3">
        <v>0.662</v>
      </c>
      <c r="Q19" s="3">
        <v>0.565</v>
      </c>
      <c r="R19" s="3">
        <v>0.49</v>
      </c>
      <c r="S19" s="3">
        <v>1.51</v>
      </c>
      <c r="T19" s="43">
        <v>377</v>
      </c>
      <c r="U19" s="43">
        <v>376</v>
      </c>
      <c r="V19" s="43">
        <v>376</v>
      </c>
      <c r="W19" s="43">
        <v>376</v>
      </c>
      <c r="X19" s="43">
        <v>375</v>
      </c>
      <c r="Y19" s="44">
        <v>27.5</v>
      </c>
      <c r="Z19" s="44">
        <v>27.4</v>
      </c>
      <c r="AA19" s="44">
        <v>27.3</v>
      </c>
      <c r="AB19" s="1">
        <v>395</v>
      </c>
      <c r="AC19" s="1">
        <v>251</v>
      </c>
      <c r="AD19" s="1">
        <v>180</v>
      </c>
      <c r="AE19" s="1">
        <v>139</v>
      </c>
      <c r="AF19" s="1">
        <v>109</v>
      </c>
      <c r="AG19" s="1">
        <v>85.7</v>
      </c>
      <c r="AH19" s="1">
        <v>68.6</v>
      </c>
      <c r="AI19" s="1">
        <v>55.6</v>
      </c>
    </row>
    <row r="20" spans="1:35" ht="15.75">
      <c r="A20" s="1">
        <v>25</v>
      </c>
      <c r="B20" s="1" t="s">
        <v>363</v>
      </c>
      <c r="C20" s="3">
        <v>121</v>
      </c>
      <c r="D20" s="3">
        <v>151</v>
      </c>
      <c r="E20" s="3">
        <v>50.3</v>
      </c>
      <c r="F20" s="3">
        <v>22.5</v>
      </c>
      <c r="G20" s="3">
        <v>12</v>
      </c>
      <c r="H20" s="3">
        <v>7.14</v>
      </c>
      <c r="I20" s="3">
        <v>4.61</v>
      </c>
      <c r="J20" s="3">
        <v>3.17</v>
      </c>
      <c r="K20" s="3">
        <v>2.29</v>
      </c>
      <c r="L20" s="3">
        <v>1.71</v>
      </c>
      <c r="M20" s="3">
        <v>1.33</v>
      </c>
      <c r="N20" s="3">
        <v>1.06</v>
      </c>
      <c r="O20" s="3">
        <v>0.866</v>
      </c>
      <c r="P20" s="3">
        <v>0.722</v>
      </c>
      <c r="Q20" s="3">
        <v>0.614</v>
      </c>
      <c r="R20" s="3">
        <v>0.531</v>
      </c>
      <c r="S20" s="3">
        <v>1.67</v>
      </c>
      <c r="T20" s="43">
        <v>368</v>
      </c>
      <c r="U20" s="43">
        <v>368</v>
      </c>
      <c r="V20" s="43">
        <v>368</v>
      </c>
      <c r="W20" s="43">
        <v>368</v>
      </c>
      <c r="X20" s="43">
        <v>367</v>
      </c>
      <c r="Y20" s="44">
        <v>30.4</v>
      </c>
      <c r="Z20" s="44">
        <v>30.3</v>
      </c>
      <c r="AA20" s="44">
        <v>30.2</v>
      </c>
      <c r="AB20" s="1">
        <v>382</v>
      </c>
      <c r="AC20" s="1">
        <v>273</v>
      </c>
      <c r="AD20" s="1">
        <v>201</v>
      </c>
      <c r="AE20" s="1">
        <v>151</v>
      </c>
      <c r="AF20" s="1">
        <v>117</v>
      </c>
      <c r="AG20" s="1">
        <v>92.5</v>
      </c>
      <c r="AH20" s="1">
        <v>74.4</v>
      </c>
      <c r="AI20" s="1">
        <v>60.8</v>
      </c>
    </row>
    <row r="21" spans="1:35" ht="15.75">
      <c r="A21" s="1">
        <v>26</v>
      </c>
      <c r="B21" s="1" t="s">
        <v>364</v>
      </c>
      <c r="C21" s="3">
        <v>140</v>
      </c>
      <c r="D21" s="3">
        <v>171</v>
      </c>
      <c r="E21" s="3">
        <v>57.1</v>
      </c>
      <c r="F21" s="3">
        <v>25.7</v>
      </c>
      <c r="G21" s="3">
        <v>13.7</v>
      </c>
      <c r="H21" s="3">
        <v>8.18</v>
      </c>
      <c r="I21" s="3">
        <v>5.29</v>
      </c>
      <c r="J21" s="3">
        <v>3.63</v>
      </c>
      <c r="K21" s="3">
        <v>2.61</v>
      </c>
      <c r="L21" s="3">
        <v>1.96</v>
      </c>
      <c r="M21" s="3">
        <v>1.51</v>
      </c>
      <c r="N21" s="3">
        <v>1.2</v>
      </c>
      <c r="O21" s="3">
        <v>0.982</v>
      </c>
      <c r="P21" s="3">
        <v>0.816</v>
      </c>
      <c r="Q21" s="3">
        <v>0.691</v>
      </c>
      <c r="R21" s="3">
        <v>0.595</v>
      </c>
      <c r="S21" s="3">
        <v>1.91</v>
      </c>
      <c r="T21" s="43">
        <v>53.3</v>
      </c>
      <c r="U21" s="43">
        <v>53.2</v>
      </c>
      <c r="V21" s="43">
        <v>53.2</v>
      </c>
      <c r="W21" s="43">
        <v>408</v>
      </c>
      <c r="X21" s="43">
        <v>407</v>
      </c>
      <c r="Y21" s="44">
        <v>34.6</v>
      </c>
      <c r="Z21" s="44">
        <v>34.5</v>
      </c>
      <c r="AA21" s="44">
        <v>34.4</v>
      </c>
      <c r="AB21" s="1">
        <v>55.6</v>
      </c>
      <c r="AC21" s="1">
        <v>306</v>
      </c>
      <c r="AD21" s="1">
        <v>226</v>
      </c>
      <c r="AE21" s="1">
        <v>171</v>
      </c>
      <c r="AF21" s="1">
        <v>132</v>
      </c>
      <c r="AG21" s="1">
        <v>105</v>
      </c>
      <c r="AH21" s="1">
        <v>84.3</v>
      </c>
      <c r="AI21" s="1">
        <v>68.9</v>
      </c>
    </row>
    <row r="22" spans="1:35" ht="15.75">
      <c r="A22" s="1">
        <v>27</v>
      </c>
      <c r="B22" s="1" t="s">
        <v>365</v>
      </c>
      <c r="C22" s="3">
        <v>154</v>
      </c>
      <c r="D22" s="3">
        <v>184</v>
      </c>
      <c r="E22" s="3">
        <v>62</v>
      </c>
      <c r="F22" s="3">
        <v>28</v>
      </c>
      <c r="G22" s="3">
        <v>15</v>
      </c>
      <c r="H22" s="3">
        <v>8.96</v>
      </c>
      <c r="I22" s="3">
        <v>5.8</v>
      </c>
      <c r="J22" s="3">
        <v>3.98</v>
      </c>
      <c r="K22" s="3">
        <v>2.87</v>
      </c>
      <c r="L22" s="3">
        <v>2.14</v>
      </c>
      <c r="M22" s="3">
        <v>1.66</v>
      </c>
      <c r="N22" s="3">
        <v>1.31</v>
      </c>
      <c r="O22" s="3">
        <v>1.07</v>
      </c>
      <c r="P22" s="3">
        <v>0.885</v>
      </c>
      <c r="Q22" s="3">
        <v>0.748</v>
      </c>
      <c r="R22" s="3">
        <v>0.641</v>
      </c>
      <c r="S22" s="3">
        <v>2.09</v>
      </c>
      <c r="T22" s="43">
        <v>58.9</v>
      </c>
      <c r="U22" s="43">
        <v>58.8</v>
      </c>
      <c r="V22" s="43">
        <v>58.7</v>
      </c>
      <c r="W22" s="43">
        <v>58.7</v>
      </c>
      <c r="X22" s="43">
        <v>58.7</v>
      </c>
      <c r="Y22" s="44">
        <v>37.7</v>
      </c>
      <c r="Z22" s="44">
        <v>37.5</v>
      </c>
      <c r="AA22" s="44">
        <v>37.4</v>
      </c>
      <c r="AB22" s="1">
        <v>61.3</v>
      </c>
      <c r="AC22" s="1">
        <v>325</v>
      </c>
      <c r="AD22" s="1">
        <v>242</v>
      </c>
      <c r="AE22" s="1">
        <v>184</v>
      </c>
      <c r="AF22" s="1">
        <v>143</v>
      </c>
      <c r="AG22" s="1">
        <v>114</v>
      </c>
      <c r="AH22" s="1">
        <v>91.5</v>
      </c>
      <c r="AI22" s="1">
        <v>74.9</v>
      </c>
    </row>
    <row r="23" spans="1:35" ht="15.75">
      <c r="A23" s="1">
        <v>28</v>
      </c>
      <c r="B23" s="1" t="s">
        <v>366</v>
      </c>
      <c r="C23" s="3">
        <v>179</v>
      </c>
      <c r="D23" s="3">
        <v>209</v>
      </c>
      <c r="E23" s="3">
        <v>70.8</v>
      </c>
      <c r="F23" s="3">
        <v>32.2</v>
      </c>
      <c r="G23" s="3">
        <v>17.3</v>
      </c>
      <c r="H23" s="3">
        <v>10.3</v>
      </c>
      <c r="I23" s="3">
        <v>6.7</v>
      </c>
      <c r="J23" s="3">
        <v>4.6</v>
      </c>
      <c r="K23" s="3">
        <v>3.31</v>
      </c>
      <c r="L23" s="3">
        <v>2.47</v>
      </c>
      <c r="M23" s="3">
        <v>1.91</v>
      </c>
      <c r="N23" s="3">
        <v>1.51</v>
      </c>
      <c r="O23" s="3">
        <v>1.23</v>
      </c>
      <c r="P23" s="3">
        <v>1.01</v>
      </c>
      <c r="Q23" s="3">
        <v>0.854</v>
      </c>
      <c r="R23" s="3">
        <v>0.731</v>
      </c>
      <c r="S23" s="3">
        <v>2.41</v>
      </c>
      <c r="T23" s="43">
        <v>68.5</v>
      </c>
      <c r="U23" s="43">
        <v>68.4</v>
      </c>
      <c r="V23" s="43">
        <v>68.3</v>
      </c>
      <c r="W23" s="43">
        <v>68.3</v>
      </c>
      <c r="X23" s="43">
        <v>68.2</v>
      </c>
      <c r="Y23" s="44">
        <v>43.2</v>
      </c>
      <c r="Z23" s="44">
        <v>43</v>
      </c>
      <c r="AA23" s="44">
        <v>42.9</v>
      </c>
      <c r="AB23" s="1">
        <v>71.4</v>
      </c>
      <c r="AC23" s="1">
        <v>49.5</v>
      </c>
      <c r="AD23" s="1">
        <v>272</v>
      </c>
      <c r="AE23" s="1">
        <v>209</v>
      </c>
      <c r="AF23" s="1">
        <v>163</v>
      </c>
      <c r="AG23" s="1">
        <v>130</v>
      </c>
      <c r="AH23" s="1">
        <v>105</v>
      </c>
      <c r="AI23" s="1">
        <v>85.5</v>
      </c>
    </row>
    <row r="24" spans="1:35" ht="15.75">
      <c r="A24" s="1">
        <v>30</v>
      </c>
      <c r="B24" s="1" t="s">
        <v>367</v>
      </c>
      <c r="C24" s="3">
        <v>212</v>
      </c>
      <c r="D24" s="3">
        <v>233</v>
      </c>
      <c r="E24" s="3">
        <v>81.2</v>
      </c>
      <c r="F24" s="3">
        <v>37.2</v>
      </c>
      <c r="G24" s="3">
        <v>20.1</v>
      </c>
      <c r="H24" s="3">
        <v>12.1</v>
      </c>
      <c r="I24" s="3">
        <v>7.83</v>
      </c>
      <c r="J24" s="3">
        <v>5.38</v>
      </c>
      <c r="K24" s="3">
        <v>3.87</v>
      </c>
      <c r="L24" s="3">
        <v>2.89</v>
      </c>
      <c r="M24" s="3">
        <v>2.23</v>
      </c>
      <c r="N24" s="3">
        <v>1.76</v>
      </c>
      <c r="O24" s="3">
        <v>1.42</v>
      </c>
      <c r="P24" s="3">
        <v>1.17</v>
      </c>
      <c r="Q24" s="3">
        <v>0.983</v>
      </c>
      <c r="R24" s="3">
        <v>0.836</v>
      </c>
      <c r="S24" s="3">
        <v>2.81</v>
      </c>
      <c r="T24" s="43">
        <v>81.2</v>
      </c>
      <c r="U24" s="43">
        <v>81</v>
      </c>
      <c r="V24" s="43">
        <v>81</v>
      </c>
      <c r="W24" s="43">
        <v>81</v>
      </c>
      <c r="X24" s="43">
        <v>80.9</v>
      </c>
      <c r="Y24" s="44">
        <v>49.8</v>
      </c>
      <c r="Z24" s="44">
        <v>49.6</v>
      </c>
      <c r="AA24" s="44">
        <v>49.4</v>
      </c>
      <c r="AB24" s="1">
        <v>84.6</v>
      </c>
      <c r="AC24" s="1">
        <v>58.7</v>
      </c>
      <c r="AD24" s="1">
        <v>42.5</v>
      </c>
      <c r="AE24" s="1">
        <v>233</v>
      </c>
      <c r="AF24" s="1">
        <v>184</v>
      </c>
      <c r="AG24" s="1">
        <v>147</v>
      </c>
      <c r="AH24" s="1">
        <v>119</v>
      </c>
      <c r="AI24" s="1">
        <v>97.7</v>
      </c>
    </row>
    <row r="25" spans="1:35" ht="15.75">
      <c r="A25" s="1">
        <v>40</v>
      </c>
      <c r="B25" s="1" t="s">
        <v>368</v>
      </c>
      <c r="C25" s="3">
        <v>476</v>
      </c>
      <c r="D25" s="3">
        <v>74.2</v>
      </c>
      <c r="E25" s="3">
        <v>24.6</v>
      </c>
      <c r="F25" s="3">
        <v>72.4</v>
      </c>
      <c r="G25" s="3">
        <v>40.4</v>
      </c>
      <c r="H25" s="3">
        <v>24.9</v>
      </c>
      <c r="I25" s="3">
        <v>16.4</v>
      </c>
      <c r="J25" s="3">
        <v>11.4</v>
      </c>
      <c r="K25" s="3">
        <v>8.25</v>
      </c>
      <c r="L25" s="3">
        <v>6.17</v>
      </c>
      <c r="M25" s="3">
        <v>4.75</v>
      </c>
      <c r="N25" s="3">
        <v>3.74</v>
      </c>
      <c r="O25" s="3">
        <v>3.01</v>
      </c>
      <c r="P25" s="3">
        <v>2.46</v>
      </c>
      <c r="Q25" s="3">
        <v>2.04</v>
      </c>
      <c r="R25" s="3">
        <v>1.72</v>
      </c>
      <c r="S25" s="3">
        <v>6.01</v>
      </c>
      <c r="T25" s="43">
        <v>186</v>
      </c>
      <c r="U25" s="43">
        <v>186</v>
      </c>
      <c r="V25" s="43">
        <v>186</v>
      </c>
      <c r="W25" s="43">
        <v>186</v>
      </c>
      <c r="X25" s="43">
        <v>186</v>
      </c>
      <c r="Y25" s="44">
        <v>15.1</v>
      </c>
      <c r="Z25" s="44">
        <v>94.7</v>
      </c>
      <c r="AA25" s="44">
        <v>94.4</v>
      </c>
      <c r="AB25" s="1">
        <v>194</v>
      </c>
      <c r="AC25" s="1">
        <v>136</v>
      </c>
      <c r="AD25" s="1">
        <v>98.6</v>
      </c>
      <c r="AE25" s="1">
        <v>74.2</v>
      </c>
      <c r="AF25" s="1">
        <v>57.2</v>
      </c>
      <c r="AG25" s="1">
        <v>45.1</v>
      </c>
      <c r="AH25" s="1">
        <v>36.3</v>
      </c>
      <c r="AI25" s="1">
        <v>29.7</v>
      </c>
    </row>
    <row r="26" spans="1:36" ht="15.75">
      <c r="A26" s="1">
        <v>66</v>
      </c>
      <c r="B26" s="1" t="s">
        <v>630</v>
      </c>
      <c r="C26" s="63">
        <v>399</v>
      </c>
      <c r="D26" s="63">
        <v>290</v>
      </c>
      <c r="E26" s="63">
        <v>102</v>
      </c>
      <c r="F26" s="63">
        <v>47.6</v>
      </c>
      <c r="G26" s="63">
        <v>26.3</v>
      </c>
      <c r="H26" s="63">
        <v>16.3</v>
      </c>
      <c r="I26" s="63">
        <v>10.8</v>
      </c>
      <c r="J26" s="63">
        <v>7.58</v>
      </c>
      <c r="K26" s="63">
        <v>5.56</v>
      </c>
      <c r="L26" s="63">
        <v>4.23</v>
      </c>
      <c r="M26" s="63">
        <v>15.8</v>
      </c>
      <c r="N26" s="63">
        <v>12.6</v>
      </c>
      <c r="O26" s="63">
        <v>10.2</v>
      </c>
      <c r="P26" s="63">
        <v>8.47</v>
      </c>
      <c r="Q26" s="63">
        <v>7.1</v>
      </c>
      <c r="R26" s="63">
        <v>6.01</v>
      </c>
      <c r="AB26" s="62">
        <v>170</v>
      </c>
      <c r="AC26" s="62">
        <v>327</v>
      </c>
      <c r="AD26" s="62">
        <v>327</v>
      </c>
      <c r="AE26" s="62">
        <v>290</v>
      </c>
      <c r="AF26" s="62">
        <v>227</v>
      </c>
      <c r="AG26" s="62">
        <v>181</v>
      </c>
      <c r="AH26" s="62">
        <v>147</v>
      </c>
      <c r="AI26" s="62">
        <v>121</v>
      </c>
      <c r="AJ26" s="61"/>
    </row>
    <row r="27" spans="1:35" ht="15.75">
      <c r="A27" s="1">
        <v>72</v>
      </c>
      <c r="B27" s="1" t="s">
        <v>632</v>
      </c>
      <c r="C27" s="64">
        <v>511</v>
      </c>
      <c r="D27" s="64">
        <v>230</v>
      </c>
      <c r="E27" s="64">
        <v>129</v>
      </c>
      <c r="F27" s="64">
        <v>60.9</v>
      </c>
      <c r="G27" s="64">
        <v>33.8</v>
      </c>
      <c r="H27" s="64">
        <v>21</v>
      </c>
      <c r="I27" s="64">
        <v>14</v>
      </c>
      <c r="J27" s="64">
        <v>9.83</v>
      </c>
      <c r="K27" s="64">
        <v>7.21</v>
      </c>
      <c r="L27" s="64">
        <v>5.48</v>
      </c>
      <c r="M27" s="64">
        <v>4.28</v>
      </c>
      <c r="N27" s="64">
        <v>3.42</v>
      </c>
      <c r="O27" s="64">
        <v>2.79</v>
      </c>
      <c r="P27" s="64">
        <v>10.4</v>
      </c>
      <c r="Q27" s="64">
        <v>8.67</v>
      </c>
      <c r="R27" s="64">
        <v>7.35</v>
      </c>
      <c r="AB27" s="64">
        <v>220</v>
      </c>
      <c r="AC27" s="64">
        <v>157</v>
      </c>
      <c r="AD27" s="64">
        <v>116</v>
      </c>
      <c r="AE27" s="64">
        <v>230</v>
      </c>
      <c r="AF27" s="64">
        <v>244</v>
      </c>
      <c r="AG27" s="64">
        <v>227</v>
      </c>
      <c r="AH27" s="64">
        <v>185</v>
      </c>
      <c r="AI27" s="64">
        <v>154</v>
      </c>
    </row>
    <row r="28" spans="1:35" ht="15.75">
      <c r="A28" s="1">
        <v>82</v>
      </c>
      <c r="B28" s="1" t="s">
        <v>634</v>
      </c>
      <c r="C28" s="64">
        <v>730</v>
      </c>
      <c r="D28" s="64">
        <v>131</v>
      </c>
      <c r="E28" s="64">
        <v>112</v>
      </c>
      <c r="F28" s="64">
        <v>86.4</v>
      </c>
      <c r="G28" s="64">
        <v>48.5</v>
      </c>
      <c r="H28" s="64">
        <v>30.3</v>
      </c>
      <c r="I28" s="64">
        <v>20.3</v>
      </c>
      <c r="J28" s="64">
        <v>14.4</v>
      </c>
      <c r="K28" s="64">
        <v>10.6</v>
      </c>
      <c r="L28" s="64">
        <v>8.04</v>
      </c>
      <c r="M28" s="64">
        <v>6.28</v>
      </c>
      <c r="N28" s="64">
        <v>5.02</v>
      </c>
      <c r="O28" s="64">
        <v>4.09</v>
      </c>
      <c r="P28" s="64">
        <v>3.38</v>
      </c>
      <c r="Q28" s="64">
        <v>2.84</v>
      </c>
      <c r="R28" s="64">
        <v>2.42</v>
      </c>
      <c r="AB28" s="64">
        <v>318</v>
      </c>
      <c r="AC28" s="64">
        <v>229</v>
      </c>
      <c r="AD28" s="64">
        <v>170</v>
      </c>
      <c r="AE28" s="64">
        <v>131</v>
      </c>
      <c r="AF28" s="64">
        <v>103</v>
      </c>
      <c r="AG28" s="64">
        <v>82.5</v>
      </c>
      <c r="AH28" s="64">
        <v>67.5</v>
      </c>
      <c r="AI28" s="64">
        <v>134</v>
      </c>
    </row>
    <row r="29" spans="1:35" ht="15.75">
      <c r="A29" s="1">
        <v>90</v>
      </c>
      <c r="B29" s="1" t="s">
        <v>636</v>
      </c>
      <c r="C29" s="64">
        <v>888</v>
      </c>
      <c r="D29" s="64">
        <v>169</v>
      </c>
      <c r="E29" s="64">
        <v>61.4</v>
      </c>
      <c r="F29" s="64">
        <v>93.7</v>
      </c>
      <c r="G29" s="64">
        <v>61.5</v>
      </c>
      <c r="H29" s="64">
        <v>38.9</v>
      </c>
      <c r="I29" s="64">
        <v>26.2</v>
      </c>
      <c r="J29" s="64">
        <v>18.6</v>
      </c>
      <c r="K29" s="64">
        <v>13.8</v>
      </c>
      <c r="L29" s="64">
        <v>10.5</v>
      </c>
      <c r="M29" s="64">
        <v>8.23</v>
      </c>
      <c r="N29" s="64">
        <v>6.59</v>
      </c>
      <c r="O29" s="64">
        <v>5.37</v>
      </c>
      <c r="P29" s="64">
        <v>4.45</v>
      </c>
      <c r="Q29" s="64">
        <v>3.74</v>
      </c>
      <c r="R29" s="64">
        <v>3.18</v>
      </c>
      <c r="AB29" s="64">
        <v>407</v>
      </c>
      <c r="AC29" s="64">
        <v>294</v>
      </c>
      <c r="AD29" s="64">
        <v>219</v>
      </c>
      <c r="AE29" s="64">
        <v>169</v>
      </c>
      <c r="AF29" s="64">
        <v>133</v>
      </c>
      <c r="AG29" s="64">
        <v>107</v>
      </c>
      <c r="AH29" s="64">
        <v>87.6</v>
      </c>
      <c r="AI29" s="64">
        <v>72.9</v>
      </c>
    </row>
    <row r="30" spans="1:35" ht="15.75">
      <c r="A30" s="1">
        <v>92</v>
      </c>
      <c r="B30" s="1" t="s">
        <v>638</v>
      </c>
      <c r="C30" s="64">
        <v>889</v>
      </c>
      <c r="D30" s="64">
        <v>179</v>
      </c>
      <c r="E30" s="64">
        <v>65.3</v>
      </c>
      <c r="F30" s="64">
        <v>71.1</v>
      </c>
      <c r="G30" s="64">
        <v>65.1</v>
      </c>
      <c r="H30" s="64">
        <v>41.3</v>
      </c>
      <c r="I30" s="64">
        <v>27.8</v>
      </c>
      <c r="J30" s="64">
        <v>19.8</v>
      </c>
      <c r="K30" s="64">
        <v>14.7</v>
      </c>
      <c r="L30" s="64">
        <v>11.2</v>
      </c>
      <c r="M30" s="64">
        <v>8.78</v>
      </c>
      <c r="N30" s="64">
        <v>7.03</v>
      </c>
      <c r="O30" s="64">
        <v>5.73</v>
      </c>
      <c r="P30" s="64">
        <v>4.75</v>
      </c>
      <c r="Q30" s="64">
        <v>3.99</v>
      </c>
      <c r="R30" s="64">
        <v>3.4</v>
      </c>
      <c r="AB30" s="64">
        <v>431</v>
      </c>
      <c r="AC30" s="64">
        <v>311</v>
      </c>
      <c r="AD30" s="64">
        <v>232</v>
      </c>
      <c r="AE30" s="64">
        <v>179</v>
      </c>
      <c r="AF30" s="64">
        <v>141</v>
      </c>
      <c r="AG30" s="64">
        <v>114</v>
      </c>
      <c r="AH30" s="64">
        <v>93.1</v>
      </c>
      <c r="AI30" s="64">
        <v>77.4</v>
      </c>
    </row>
  </sheetData>
  <printOptions gridLines="1"/>
  <pageMargins left="0.7874015748031497" right="0.7874015748031497" top="0.984251968503937" bottom="0.984251968503937" header="0.5118110236220472" footer="0.5118110236220472"/>
  <pageSetup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R21"/>
  <sheetViews>
    <sheetView workbookViewId="0" topLeftCell="CH1">
      <selection activeCell="CS15" sqref="CS15"/>
    </sheetView>
  </sheetViews>
  <sheetFormatPr defaultColWidth="8.796875" defaultRowHeight="15"/>
  <cols>
    <col min="1" max="1" width="3.5" style="1" bestFit="1" customWidth="1"/>
    <col min="2" max="2" width="11.09765625" style="1" bestFit="1" customWidth="1"/>
    <col min="3" max="56" width="5.3984375" style="1" bestFit="1" customWidth="1"/>
    <col min="57" max="57" width="6.19921875" style="1" bestFit="1" customWidth="1"/>
    <col min="58" max="58" width="6.69921875" style="1" bestFit="1" customWidth="1"/>
    <col min="59" max="59" width="5.3984375" style="1" bestFit="1" customWidth="1"/>
    <col min="60" max="60" width="7.5" style="1" bestFit="1" customWidth="1"/>
    <col min="61" max="62" width="6.09765625" style="1" bestFit="1" customWidth="1"/>
    <col min="63" max="63" width="6.8984375" style="1" customWidth="1"/>
    <col min="64" max="64" width="7.69921875" style="1" customWidth="1"/>
    <col min="65" max="65" width="7.3984375" style="1" customWidth="1"/>
    <col min="66" max="66" width="10.8984375" style="1" customWidth="1"/>
    <col min="67" max="70" width="5.3984375" style="1" bestFit="1" customWidth="1"/>
    <col min="71" max="71" width="10.8984375" style="1" customWidth="1"/>
    <col min="72" max="73" width="5.3984375" style="1" bestFit="1" customWidth="1"/>
    <col min="74" max="80" width="10.8984375" style="1" customWidth="1"/>
    <col min="81" max="81" width="8.19921875" style="1" customWidth="1"/>
    <col min="82" max="82" width="5.3984375" style="1" bestFit="1" customWidth="1"/>
    <col min="83" max="83" width="6.19921875" style="1" bestFit="1" customWidth="1"/>
    <col min="84" max="84" width="7" style="1" customWidth="1"/>
    <col min="85" max="85" width="5.3984375" style="1" bestFit="1" customWidth="1"/>
    <col min="86" max="86" width="5.8984375" style="1" bestFit="1" customWidth="1"/>
    <col min="87" max="87" width="6.3984375" style="1" bestFit="1" customWidth="1"/>
    <col min="88" max="88" width="5.3984375" style="1" bestFit="1" customWidth="1"/>
    <col min="89" max="89" width="5.8984375" style="1" bestFit="1" customWidth="1"/>
    <col min="90" max="90" width="7.5" style="1" customWidth="1"/>
    <col min="91" max="91" width="6.3984375" style="1" bestFit="1" customWidth="1"/>
    <col min="92" max="92" width="6" style="1" bestFit="1" customWidth="1"/>
    <col min="93" max="93" width="7.69921875" style="1" customWidth="1"/>
    <col min="94" max="94" width="7.8984375" style="1" customWidth="1"/>
    <col min="95" max="95" width="9.8984375" style="1" customWidth="1"/>
    <col min="96" max="96" width="6.09765625" style="1" bestFit="1" customWidth="1"/>
    <col min="97" max="16384" width="10.59765625" style="1" customWidth="1"/>
  </cols>
  <sheetData>
    <row r="1" spans="1:96" s="10" customFormat="1" ht="15.75">
      <c r="A1" s="10" t="s">
        <v>419</v>
      </c>
      <c r="B1" s="10" t="s">
        <v>178</v>
      </c>
      <c r="C1" s="10" t="s">
        <v>430</v>
      </c>
      <c r="D1" s="10" t="s">
        <v>418</v>
      </c>
      <c r="E1" s="10" t="s">
        <v>24</v>
      </c>
      <c r="F1" s="10" t="s">
        <v>420</v>
      </c>
      <c r="G1" s="10" t="s">
        <v>208</v>
      </c>
      <c r="H1" s="10" t="s">
        <v>206</v>
      </c>
      <c r="I1" s="10" t="s">
        <v>207</v>
      </c>
      <c r="J1" s="10" t="s">
        <v>421</v>
      </c>
      <c r="K1" s="10" t="s">
        <v>209</v>
      </c>
      <c r="L1" s="10" t="s">
        <v>210</v>
      </c>
      <c r="M1" s="10" t="s">
        <v>422</v>
      </c>
      <c r="N1" s="10" t="s">
        <v>423</v>
      </c>
      <c r="O1" s="10" t="s">
        <v>424</v>
      </c>
      <c r="P1" s="10" t="s">
        <v>425</v>
      </c>
      <c r="Q1" s="10" t="s">
        <v>426</v>
      </c>
      <c r="R1" s="10" t="s">
        <v>265</v>
      </c>
      <c r="S1" s="10" t="s">
        <v>268</v>
      </c>
      <c r="T1" s="10" t="s">
        <v>427</v>
      </c>
      <c r="U1" s="10" t="s">
        <v>428</v>
      </c>
      <c r="V1" s="10" t="s">
        <v>429</v>
      </c>
      <c r="W1" s="10" t="s">
        <v>432</v>
      </c>
      <c r="X1" s="10" t="s">
        <v>139</v>
      </c>
      <c r="Y1" s="10" t="s">
        <v>146</v>
      </c>
      <c r="Z1" s="10" t="s">
        <v>147</v>
      </c>
      <c r="AA1" s="10" t="s">
        <v>148</v>
      </c>
      <c r="AB1" s="10" t="s">
        <v>149</v>
      </c>
      <c r="AC1" s="10" t="s">
        <v>150</v>
      </c>
      <c r="AD1" s="10" t="s">
        <v>151</v>
      </c>
      <c r="AE1" s="10" t="s">
        <v>152</v>
      </c>
      <c r="AF1" s="10" t="s">
        <v>153</v>
      </c>
      <c r="AG1" s="10" t="s">
        <v>154</v>
      </c>
      <c r="AH1" s="10" t="s">
        <v>155</v>
      </c>
      <c r="AI1" s="10" t="s">
        <v>160</v>
      </c>
      <c r="AJ1" s="10" t="s">
        <v>381</v>
      </c>
      <c r="AK1" s="10" t="s">
        <v>382</v>
      </c>
      <c r="AL1" s="10" t="s">
        <v>383</v>
      </c>
      <c r="AM1" s="10" t="s">
        <v>384</v>
      </c>
      <c r="AN1" s="10" t="s">
        <v>161</v>
      </c>
      <c r="AO1" s="10" t="s">
        <v>385</v>
      </c>
      <c r="AP1" s="10" t="s">
        <v>386</v>
      </c>
      <c r="AQ1" s="10" t="s">
        <v>387</v>
      </c>
      <c r="AR1" s="10" t="s">
        <v>388</v>
      </c>
      <c r="AS1" s="10" t="s">
        <v>162</v>
      </c>
      <c r="AT1" s="10" t="s">
        <v>156</v>
      </c>
      <c r="AU1" s="10" t="s">
        <v>137</v>
      </c>
      <c r="AV1" s="10" t="s">
        <v>138</v>
      </c>
      <c r="AW1" s="10" t="s">
        <v>140</v>
      </c>
      <c r="AX1" s="10" t="s">
        <v>141</v>
      </c>
      <c r="AY1" s="10" t="s">
        <v>157</v>
      </c>
      <c r="AZ1" s="10" t="s">
        <v>142</v>
      </c>
      <c r="BA1" s="10" t="s">
        <v>143</v>
      </c>
      <c r="BB1" s="10" t="s">
        <v>379</v>
      </c>
      <c r="BC1" s="10" t="s">
        <v>380</v>
      </c>
      <c r="BD1" s="10" t="s">
        <v>158</v>
      </c>
      <c r="BE1" s="10" t="s">
        <v>164</v>
      </c>
      <c r="BF1" s="10" t="s">
        <v>159</v>
      </c>
      <c r="BG1" s="10" t="s">
        <v>163</v>
      </c>
      <c r="BH1" s="10" t="s">
        <v>389</v>
      </c>
      <c r="BI1" s="10" t="s">
        <v>225</v>
      </c>
      <c r="BJ1" s="10" t="s">
        <v>165</v>
      </c>
      <c r="BK1" s="10" t="s">
        <v>391</v>
      </c>
      <c r="BL1" s="10" t="s">
        <v>394</v>
      </c>
      <c r="BM1" s="10" t="s">
        <v>124</v>
      </c>
      <c r="BN1" s="10" t="s">
        <v>125</v>
      </c>
      <c r="BO1" s="10" t="s">
        <v>264</v>
      </c>
      <c r="BP1" s="10" t="s">
        <v>263</v>
      </c>
      <c r="BQ1" s="10" t="s">
        <v>214</v>
      </c>
      <c r="BR1" s="10" t="s">
        <v>213</v>
      </c>
      <c r="BS1" s="10" t="s">
        <v>126</v>
      </c>
      <c r="BT1" s="10" t="s">
        <v>212</v>
      </c>
      <c r="BU1" s="10" t="s">
        <v>211</v>
      </c>
      <c r="BV1" s="10" t="s">
        <v>127</v>
      </c>
      <c r="BW1" s="10" t="s">
        <v>128</v>
      </c>
      <c r="BX1" s="10" t="s">
        <v>129</v>
      </c>
      <c r="BY1" s="10" t="s">
        <v>130</v>
      </c>
      <c r="BZ1" s="10" t="s">
        <v>131</v>
      </c>
      <c r="CA1" s="10" t="s">
        <v>132</v>
      </c>
      <c r="CB1" s="10" t="s">
        <v>133</v>
      </c>
      <c r="CC1" s="10" t="s">
        <v>134</v>
      </c>
      <c r="CD1" s="10" t="s">
        <v>334</v>
      </c>
      <c r="CE1" s="10" t="s">
        <v>270</v>
      </c>
      <c r="CF1" s="10" t="s">
        <v>274</v>
      </c>
      <c r="CG1" s="10" t="s">
        <v>272</v>
      </c>
      <c r="CH1" s="10" t="s">
        <v>276</v>
      </c>
      <c r="CI1" s="10" t="s">
        <v>278</v>
      </c>
      <c r="CJ1" s="10" t="s">
        <v>25</v>
      </c>
      <c r="CK1" s="10" t="s">
        <v>26</v>
      </c>
      <c r="CL1" s="10" t="s">
        <v>262</v>
      </c>
      <c r="CM1" s="10" t="s">
        <v>299</v>
      </c>
      <c r="CN1" s="10" t="s">
        <v>301</v>
      </c>
      <c r="CO1" s="10" t="s">
        <v>4</v>
      </c>
      <c r="CP1" s="10" t="s">
        <v>6</v>
      </c>
      <c r="CQ1" s="10" t="s">
        <v>8</v>
      </c>
      <c r="CR1" s="10" t="s">
        <v>179</v>
      </c>
    </row>
    <row r="2" spans="1:96" ht="15.75">
      <c r="A2" s="1">
        <v>5</v>
      </c>
      <c r="B2" s="5">
        <f>'MUSES-C.cm-1'!B2/'MUSES-C.cm-1'!$B2</f>
        <v>1</v>
      </c>
      <c r="C2" s="5">
        <f>'MUSES-C.cm-1'!BQ2/'MUSES-C.cm-1'!$B2</f>
        <v>0.8869561805364631</v>
      </c>
      <c r="D2" s="5">
        <f>'MUSES-C.cm-1'!E2/'MUSES-C.cm-1'!$B2</f>
        <v>0.9667719291656157</v>
      </c>
      <c r="E2" s="5">
        <f>'MUSES-C.cm-1'!F2/'MUSES-C.cm-1'!$B2</f>
        <v>0.9851997746217511</v>
      </c>
      <c r="F2" s="5">
        <f>'MUSES-C.cm-1'!G2/'MUSES-C.cm-1'!$B2</f>
        <v>1.003561462581987</v>
      </c>
      <c r="G2" s="5">
        <f>'MUSES-C.cm-1'!H2/'MUSES-C.cm-1'!$B2</f>
        <v>1.0072258643087606</v>
      </c>
      <c r="H2" s="5">
        <f>'MUSES-C.cm-1'!I2/'MUSES-C.cm-1'!$B2</f>
        <v>1.021857026946859</v>
      </c>
      <c r="I2" s="5">
        <f>'MUSES-C.cm-1'!J2/'MUSES-C.cm-1'!$B2</f>
        <v>1.0291567451420256</v>
      </c>
      <c r="J2" s="5">
        <f>'MUSES-C.cm-1'!K2/'MUSES-C.cm-1'!$B2</f>
        <v>1.0400864988271856</v>
      </c>
      <c r="K2" s="5">
        <f>'MUSES-C.cm-1'!M2/'MUSES-C.cm-1'!$B2</f>
        <v>1.0654967781087392</v>
      </c>
      <c r="L2" s="5">
        <f>'MUSES-C.cm-1'!N2/'MUSES-C.cm-1'!$B2</f>
        <v>1.0691162520059865</v>
      </c>
      <c r="M2" s="5">
        <f>'MUSES-C.cm-1'!O2/'MUSES-C.cm-1'!$B2</f>
        <v>1.0763472772826093</v>
      </c>
      <c r="N2" s="5">
        <f>'MUSES-C.cm-1'!Q2/'MUSES-C.cm-1'!$B2</f>
        <v>1.1123440009272583</v>
      </c>
      <c r="O2" s="5">
        <f>'MUSES-C.cm-1'!S2/'MUSES-C.cm-1'!$B2</f>
        <v>1.1480768430038863</v>
      </c>
      <c r="P2" s="5">
        <f>'MUSES-C.cm-1'!U2/'MUSES-C.cm-1'!$B2</f>
        <v>1.1835459522720253</v>
      </c>
      <c r="Q2" s="5">
        <f>'MUSES-C.cm-1'!W2/'MUSES-C.cm-1'!$B2</f>
        <v>1.2187514571854532</v>
      </c>
      <c r="R2" s="5">
        <f>'MUSES-C.cm-1'!X2/'MUSES-C.cm-1'!$B2</f>
        <v>1.2362553934369334</v>
      </c>
      <c r="S2" s="5">
        <f>'MUSES-C.cm-1'!Y2/'MUSES-C.cm-1'!$B2</f>
        <v>1.2502111223427699</v>
      </c>
      <c r="T2" s="5">
        <f>'MUSES-C.cm-1'!Z2/'MUSES-C.cm-1'!$B2</f>
        <v>1.2536934692425434</v>
      </c>
      <c r="U2" s="5">
        <f>'MUSES-C.cm-1'!AB2/'MUSES-C.cm-1'!$B2</f>
        <v>1.2883720856944587</v>
      </c>
      <c r="V2" s="5">
        <f>'MUSES-C.cm-1'!AD2/'MUSES-C.cm-1'!$B2</f>
        <v>1.3227873917503354</v>
      </c>
      <c r="W2" s="5">
        <f>'MUSES-C.cm-1'!AF2/'MUSES-C.cm-1'!$B2</f>
        <v>0.9955496740970189</v>
      </c>
      <c r="X2" s="5">
        <f>'MUSES-C.cm-1'!AG2/'MUSES-C.cm-1'!$B2</f>
        <v>1.0058400573147315</v>
      </c>
      <c r="Y2" s="5">
        <f>'MUSES-C.cm-1'!AH2/'MUSES-C.cm-1'!$B2</f>
        <v>1.0161345014245886</v>
      </c>
      <c r="Z2" s="5">
        <f>'MUSES-C.cm-1'!AI2/'MUSES-C.cm-1'!$B2</f>
        <v>1.0367348520705082</v>
      </c>
      <c r="AA2" s="5">
        <f>'MUSES-C.cm-1'!AJ2/'MUSES-C.cm-1'!$B2</f>
        <v>1.0573493889323442</v>
      </c>
      <c r="AB2" s="5">
        <f>'MUSES-C.cm-1'!AK2/'MUSES-C.cm-1'!$B2</f>
        <v>1.0779769241836175</v>
      </c>
      <c r="AC2" s="5">
        <f>'MUSES-C.cm-1'!AL2/'MUSES-C.cm-1'!$B2</f>
        <v>1.0986163990077182</v>
      </c>
      <c r="AD2" s="5">
        <f>'MUSES-C.cm-1'!AM2/'MUSES-C.cm-1'!$B2</f>
        <v>1.1192668665461973</v>
      </c>
      <c r="AE2" s="5">
        <f>'MUSES-C.cm-1'!AN2/'MUSES-C.cm-1'!$B2</f>
        <v>1.1399274774819477</v>
      </c>
      <c r="AF2" s="5">
        <f>'MUSES-C.cm-1'!AO2/'MUSES-C.cm-1'!$B2</f>
        <v>1.1605974677941904</v>
      </c>
      <c r="AG2" s="5">
        <f>'MUSES-C.cm-1'!AP2/'MUSES-C.cm-1'!$B2</f>
        <v>1.1812761483129224</v>
      </c>
      <c r="AH2" s="5">
        <f>'MUSES-C.cm-1'!AQ2/'MUSES-C.cm-1'!$B2</f>
        <v>1.2019628957716844</v>
      </c>
      <c r="AI2" s="5">
        <f>'MUSES-C.cm-1'!AR2/'MUSES-C.cm-1'!$B2</f>
        <v>1.6783725828725606</v>
      </c>
      <c r="AJ2" s="5">
        <f>'MUSES-C.cm-1'!AS2/'MUSES-C.cm-1'!$B2</f>
        <v>1.6865460979700164</v>
      </c>
      <c r="AK2" s="5">
        <f>'MUSES-C.cm-1'!AT2/'MUSES-C.cm-1'!$B2</f>
        <v>1.6947914170319163</v>
      </c>
      <c r="AL2" s="5">
        <f>'MUSES-C.cm-1'!AU2/'MUSES-C.cm-1'!$B2</f>
        <v>1.7031055339881878</v>
      </c>
      <c r="AM2" s="5">
        <f>'MUSES-C.cm-1'!AV2/'MUSES-C.cm-1'!$B2</f>
        <v>1.7114856082580279</v>
      </c>
      <c r="AN2" s="5">
        <f>'MUSES-C.cm-1'!AW2/'MUSES-C.cm-1'!$B2</f>
        <v>1.7199289535164257</v>
      </c>
      <c r="AO2" s="5">
        <f>'MUSES-C.cm-1'!AX2/'MUSES-C.cm-1'!$B2</f>
        <v>1.7284330273634696</v>
      </c>
      <c r="AP2" s="5">
        <f>'MUSES-C.cm-1'!AY2/'MUSES-C.cm-1'!$B2</f>
        <v>1.7369954218129116</v>
      </c>
      <c r="AQ2" s="5">
        <f>'MUSES-C.cm-1'!AZ2/'MUSES-C.cm-1'!$B2</f>
        <v>1.7456138545251771</v>
      </c>
      <c r="AR2" s="5">
        <f>'MUSES-C.cm-1'!BA2/'MUSES-C.cm-1'!$B2</f>
        <v>1.7542861607177231</v>
      </c>
      <c r="AS2" s="5">
        <f>'MUSES-C.cm-1'!BB2/'MUSES-C.cm-1'!$B2</f>
        <v>1.7630102856924619</v>
      </c>
      <c r="AT2" s="5">
        <f>'MUSES-C.cm-1'!BE2/'MUSES-C.cm-1'!$B2</f>
        <v>1.2926909464190037</v>
      </c>
      <c r="AU2" s="5">
        <f>'MUSES-C.cm-1'!BF2/'MUSES-C.cm-1'!$B2</f>
        <v>1.2466489198533774</v>
      </c>
      <c r="AV2" s="5">
        <f>'MUSES-C.cm-1'!BG2/'MUSES-C.cm-1'!$B2</f>
        <v>1.2005528555758316</v>
      </c>
      <c r="AW2" s="5">
        <f>'MUSES-C.cm-1'!BH2/'MUSES-C.cm-1'!$B2</f>
        <v>1.154401805837237</v>
      </c>
      <c r="AX2" s="5">
        <f>'MUSES-C.cm-1'!BI2/'MUSES-C.cm-1'!$B2</f>
        <v>1.1081948005951305</v>
      </c>
      <c r="AY2" s="5">
        <f>'MUSES-C.cm-1'!BJ2/'MUSES-C.cm-1'!$B2</f>
        <v>1.0619308468543487</v>
      </c>
      <c r="AZ2" s="5">
        <f>'MUSES-C.cm-1'!BK2/'MUSES-C.cm-1'!$B2</f>
        <v>1.0156089279841154</v>
      </c>
      <c r="BA2" s="5">
        <f>'MUSES-C.cm-1'!BL2/'MUSES-C.cm-1'!$B2</f>
        <v>0.9692280030106053</v>
      </c>
      <c r="BB2" s="5">
        <f>'MUSES-C.cm-1'!BM2/'MUSES-C.cm-1'!$B2</f>
        <v>0.9227870058839425</v>
      </c>
      <c r="BC2" s="5">
        <f>'MUSES-C.cm-1'!BN2/'MUSES-C.cm-1'!$B2</f>
        <v>0.8762848447185535</v>
      </c>
      <c r="BD2" s="5">
        <f>'MUSES-C.cm-1'!BO2/'MUSES-C.cm-1'!$B2</f>
        <v>0.8297204010057375</v>
      </c>
      <c r="BE2" s="5">
        <f>'MUSES-C.cm-1'!CG2/'MUSES-C.cm-1'!$B2</f>
        <v>1.201968944929025</v>
      </c>
      <c r="BF2" s="5">
        <f>'MUSES-C.cm-1'!CH2/'MUSES-C.cm-1'!$B2</f>
        <v>1.424720593967425</v>
      </c>
      <c r="BG2" s="5">
        <f>'MUSES-C.cm-1'!CP2/'MUSES-C.cm-1'!$B2</f>
        <v>2.498213171844245</v>
      </c>
      <c r="BH2" s="5">
        <f>'MUSES-C.cm-1'!CQ2/'MUSES-C.cm-1'!$B2</f>
        <v>2.5936262967900325</v>
      </c>
      <c r="BI2" s="5">
        <f>'MUSES-C.cm-1'!CR2/'MUSES-C.cm-1'!$B2</f>
        <v>2.6371648591789443</v>
      </c>
      <c r="BJ2" s="5">
        <f>'MUSES-C.cm-1'!DB2/'MUSES-C.cm-1'!$B2</f>
        <v>3.8149549771028632</v>
      </c>
      <c r="BK2" s="5">
        <f>'MUSES-C.cm-1'!EG2/'MUSES-C.cm-1'!$B2</f>
        <v>1.1877380360497016</v>
      </c>
      <c r="BL2" s="5">
        <f>'MUSES-C.cm-1'!EH2/'MUSES-C.cm-1'!$B2</f>
        <v>0.9524100965966183</v>
      </c>
      <c r="BM2" s="5">
        <f>'MUSES-C.cm-1'!DM2/'MUSES-C.cm-1'!$B2</f>
        <v>0.708352106230364</v>
      </c>
      <c r="BN2" s="5">
        <f>'MUSES-C.cm-1'!DN2/'MUSES-C.cm-1'!$B2</f>
        <v>0.7290439741539236</v>
      </c>
      <c r="BO2" s="5">
        <f>'MUSES-C.cm-1'!DO2/'MUSES-C.cm-1'!$B2</f>
        <v>0.7414865317493845</v>
      </c>
      <c r="BP2" s="5">
        <f>'MUSES-C.cm-1'!DP2/'MUSES-C.cm-1'!$B2</f>
        <v>0.7435621522429546</v>
      </c>
      <c r="BQ2" s="5">
        <f>'MUSES-C.cm-1'!DQ2/'MUSES-C.cm-1'!$B2</f>
        <v>0.7456382870195112</v>
      </c>
      <c r="BR2" s="5">
        <f>'MUSES-C.cm-1'!DR2/'MUSES-C.cm-1'!$B2</f>
        <v>0.747714929792922</v>
      </c>
      <c r="BS2" s="5">
        <f>'MUSES-C.cm-1'!DS2/'MUSES-C.cm-1'!$B2</f>
        <v>0.7497920743790866</v>
      </c>
      <c r="BT2" s="5">
        <f>'MUSES-C.cm-1'!DT2/'MUSES-C.cm-1'!$B2</f>
        <v>0.7622651460010874</v>
      </c>
      <c r="BU2" s="5">
        <f>'MUSES-C.cm-1'!DU2/'MUSES-C.cm-1'!$B2</f>
        <v>0.7643456382717231</v>
      </c>
      <c r="BV2" s="5">
        <f>'MUSES-C.cm-1'!DV2/'MUSES-C.cm-1'!$B2</f>
        <v>0.7705898284104303</v>
      </c>
      <c r="BW2" s="5">
        <f>'MUSES-C.cm-1'!DW2/'MUSES-C.cm-1'!$B2</f>
        <v>0.7914316453777643</v>
      </c>
      <c r="BX2" s="5">
        <f>'MUSES-C.cm-1'!DX2/'MUSES-C.cm-1'!$B2</f>
        <v>0.8123127434013</v>
      </c>
      <c r="BY2" s="5">
        <f>'MUSES-C.cm-1'!DY2/'MUSES-C.cm-1'!$B2</f>
        <v>0.8332290083754901</v>
      </c>
      <c r="BZ2" s="5">
        <f>'MUSES-C.cm-1'!DZ2/'MUSES-C.cm-1'!$B2</f>
        <v>0.85417688133558</v>
      </c>
      <c r="CA2" s="5">
        <f>'MUSES-C.cm-1'!EA2/'MUSES-C.cm-1'!$B2</f>
        <v>0.87515326787766</v>
      </c>
      <c r="CB2" s="5">
        <f>'MUSES-C.cm-1'!EB2/'MUSES-C.cm-1'!$B2</f>
        <v>0.8961554647536915</v>
      </c>
      <c r="CC2" s="5">
        <f>'MUSES-C.cm-1'!EC2/'MUSES-C.cm-1'!$B2</f>
        <v>0.9171810999585761</v>
      </c>
      <c r="CD2" s="5">
        <f>'MUSES-C.cm-1'!EI2/'MUSES-C.cm-1'!$B2</f>
        <v>1.7289786983857756</v>
      </c>
      <c r="CE2" s="5">
        <f>'MUSES-C.cm-1'!EJ2/'MUSES-C.cm-1'!$B2</f>
        <v>1.2292235679144232</v>
      </c>
      <c r="CF2" s="5">
        <f>'MUSES-C.cm-1'!EK2/'MUSES-C.cm-1'!$B2</f>
        <v>0.5438477631926374</v>
      </c>
      <c r="CG2" s="5">
        <f>'MUSES-C.cm-1'!EL2/'MUSES-C.cm-1'!$B2</f>
        <v>0.8425423628654469</v>
      </c>
      <c r="CH2" s="5">
        <f>'MUSES-C.cm-1'!EM2/'MUSES-C.cm-1'!$B2</f>
        <v>1.0424467679207832</v>
      </c>
      <c r="CI2" s="5">
        <f>'MUSES-C.cm-1'!EN2/'MUSES-C.cm-1'!$B2</f>
        <v>0.26762174992525567</v>
      </c>
      <c r="CJ2" s="5">
        <f>'MUSES-C.cm-1'!CI2/'MUSES-C.cm-1'!$B2</f>
        <v>1.0434388542713768</v>
      </c>
      <c r="CK2" s="5">
        <f>'MUSES-C.cm-1'!CN2/'MUSES-C.cm-1'!$B2</f>
        <v>1.3920956220880343</v>
      </c>
      <c r="CL2" s="5">
        <f>'MUSES-C.cm-1'!CE2/'MUSES-C.cm-1'!$B2</f>
        <v>1.8392043377600589</v>
      </c>
      <c r="CM2" s="5">
        <f>'MUSES-C.cm-1'!CF2/'MUSES-C.cm-1'!$B2</f>
        <v>1.8889267054759407</v>
      </c>
      <c r="CN2" s="5">
        <f>'MUSES-C.cm-1'!ED2/'MUSES-C.cm-1'!$B2</f>
        <v>0.7093289912615941</v>
      </c>
      <c r="CO2" s="5">
        <f>'MUSES-C.cm-1'!EO2/'MUSES-C.cm-1'!$B2</f>
        <v>2.3965200789404233</v>
      </c>
      <c r="CP2" s="5">
        <f>'MUSES-C.cm-1'!EP2/'MUSES-C.cm-1'!$B2</f>
        <v>2.4933805444520685</v>
      </c>
      <c r="CQ2" s="5">
        <f>'MUSES-C.cm-1'!EQ2/'MUSES-C.cm-1'!$B2</f>
        <v>2.3628835631742597</v>
      </c>
      <c r="CR2" s="5"/>
    </row>
    <row r="3" spans="1:96" ht="15.75">
      <c r="A3" s="1">
        <v>10</v>
      </c>
      <c r="B3" s="5">
        <f>'MUSES-C.cm-1'!B3/'MUSES-C.cm-1'!$B3</f>
        <v>1</v>
      </c>
      <c r="C3" s="5">
        <f>'MUSES-C.cm-1'!BQ3/'MUSES-C.cm-1'!$B3</f>
        <v>0.5758692580422471</v>
      </c>
      <c r="D3" s="5">
        <f>'MUSES-C.cm-1'!E3/'MUSES-C.cm-1'!$B3</f>
        <v>0.6185169679844221</v>
      </c>
      <c r="E3" s="5">
        <f>'MUSES-C.cm-1'!F3/'MUSES-C.cm-1'!$B3</f>
        <v>0.852563682744162</v>
      </c>
      <c r="F3" s="5">
        <f>'MUSES-C.cm-1'!G3/'MUSES-C.cm-1'!$B3</f>
        <v>1.085075054407518</v>
      </c>
      <c r="G3" s="5">
        <f>'MUSES-C.cm-1'!H3/'MUSES-C.cm-1'!$B3</f>
        <v>1.1313977272250422</v>
      </c>
      <c r="H3" s="5">
        <f>'MUSES-C.cm-1'!I3/'MUSES-C.cm-1'!$B3</f>
        <v>1.3161029203816177</v>
      </c>
      <c r="I3" s="5">
        <f>'MUSES-C.cm-1'!J3/'MUSES-C.cm-1'!$B3</f>
        <v>1.4081094744047715</v>
      </c>
      <c r="J3" s="5">
        <f>'MUSES-C.cm-1'!K3/'MUSES-C.cm-1'!$B3</f>
        <v>1.5456948523077043</v>
      </c>
      <c r="K3" s="5">
        <f>'MUSES-C.cm-1'!M3/'MUSES-C.cm-1'!$B3</f>
        <v>1.8647937947330897</v>
      </c>
      <c r="L3" s="5">
        <f>'MUSES-C.cm-1'!N3/'MUSES-C.cm-1'!$B3</f>
        <v>1.9101630606339088</v>
      </c>
      <c r="M3" s="5">
        <f>'MUSES-C.cm-1'!O3/'MUSES-C.cm-1'!$B3</f>
        <v>2.00074240047024</v>
      </c>
      <c r="N3" s="5">
        <f>'MUSES-C.cm-1'!Q3/'MUSES-C.cm-1'!$B3</f>
        <v>2.450528074669606</v>
      </c>
      <c r="O3" s="5">
        <f>'MUSES-C.cm-1'!S3/'MUSES-C.cm-1'!$B3</f>
        <v>2.895316780898101</v>
      </c>
      <c r="P3" s="5">
        <f>'MUSES-C.cm-1'!U3/'MUSES-C.cm-1'!$B3</f>
        <v>3.3353359877848754</v>
      </c>
      <c r="Q3" s="5">
        <f>'MUSES-C.cm-1'!W3/'MUSES-C.cm-1'!$B3</f>
        <v>3.770782114370789</v>
      </c>
      <c r="R3" s="5">
        <f>'MUSES-C.cm-1'!X3/'MUSES-C.cm-1'!$B3</f>
        <v>3.986844445276327</v>
      </c>
      <c r="S3" s="5">
        <f>'MUSES-C.cm-1'!Y3/'MUSES-C.cm-1'!$B3</f>
        <v>4.158915023215359</v>
      </c>
      <c r="T3" s="5">
        <f>'MUSES-C.cm-1'!Z3/'MUSES-C.cm-1'!$B3</f>
        <v>4.2018256531408005</v>
      </c>
      <c r="U3" s="5">
        <f>'MUSES-C.cm-1'!AB3/'MUSES-C.cm-1'!$B3</f>
        <v>4.628615311128259</v>
      </c>
      <c r="V3" s="5">
        <f>'MUSES-C.cm-1'!AD3/'MUSES-C.cm-1'!$B3</f>
        <v>5.0512813818670645</v>
      </c>
      <c r="W3" s="5">
        <f>'MUSES-C.cm-1'!AF3/'MUSES-C.cm-1'!$B3</f>
        <v>0.6399805602802157</v>
      </c>
      <c r="X3" s="5">
        <f>'MUSES-C.cm-1'!AG3/'MUSES-C.cm-1'!$B3</f>
        <v>0.8012500524015542</v>
      </c>
      <c r="Y3" s="5">
        <f>'MUSES-C.cm-1'!AH3/'MUSES-C.cm-1'!$B3</f>
        <v>0.9610557975646706</v>
      </c>
      <c r="Z3" s="5">
        <f>'MUSES-C.cm-1'!AI3/'MUSES-C.cm-1'!$B3</f>
        <v>1.2765356609259213</v>
      </c>
      <c r="AA3" s="5">
        <f>'MUSES-C.cm-1'!AJ3/'MUSES-C.cm-1'!$B3</f>
        <v>1.5869021084039374</v>
      </c>
      <c r="AB3" s="5">
        <f>'MUSES-C.cm-1'!AK3/'MUSES-C.cm-1'!$B3</f>
        <v>1.8925832915807979</v>
      </c>
      <c r="AC3" s="5">
        <f>'MUSES-C.cm-1'!AL3/'MUSES-C.cm-1'!$B3</f>
        <v>2.193960860482005</v>
      </c>
      <c r="AD3" s="5">
        <f>'MUSES-C.cm-1'!AM3/'MUSES-C.cm-1'!$B3</f>
        <v>2.4913761098588827</v>
      </c>
      <c r="AE3" s="5">
        <f>'MUSES-C.cm-1'!AN3/'MUSES-C.cm-1'!$B3</f>
        <v>2.7851351757250518</v>
      </c>
      <c r="AF3" s="5">
        <f>'MUSES-C.cm-1'!AO3/'MUSES-C.cm-1'!$B3</f>
        <v>3.0755134490660607</v>
      </c>
      <c r="AG3" s="5">
        <f>'MUSES-C.cm-1'!AP3/'MUSES-C.cm-1'!$B3</f>
        <v>3.362759340935269</v>
      </c>
      <c r="AH3" s="5">
        <f>'MUSES-C.cm-1'!AQ3/'MUSES-C.cm-1'!$B3</f>
        <v>3.647097507480173</v>
      </c>
      <c r="AI3" s="5">
        <f>'MUSES-C.cm-1'!AR3/'MUSES-C.cm-1'!$B3</f>
        <v>1.1650459900506147</v>
      </c>
      <c r="AJ3" s="5">
        <f>'MUSES-C.cm-1'!AS3/'MUSES-C.cm-1'!$B3</f>
        <v>1.3165865393072291</v>
      </c>
      <c r="AK3" s="5">
        <f>'MUSES-C.cm-1'!AT3/'MUSES-C.cm-1'!$B3</f>
        <v>1.4671304313369191</v>
      </c>
      <c r="AL3" s="5">
        <f>'MUSES-C.cm-1'!AU3/'MUSES-C.cm-1'!$B3</f>
        <v>1.6167193911542466</v>
      </c>
      <c r="AM3" s="5">
        <f>'MUSES-C.cm-1'!AV3/'MUSES-C.cm-1'!$B3</f>
        <v>1.7653928467407722</v>
      </c>
      <c r="AN3" s="5">
        <f>'MUSES-C.cm-1'!AW3/'MUSES-C.cm-1'!$B3</f>
        <v>1.9131880849685554</v>
      </c>
      <c r="AO3" s="5">
        <f>'MUSES-C.cm-1'!AX3/'MUSES-C.cm-1'!$B3</f>
        <v>2.0601403949928017</v>
      </c>
      <c r="AP3" s="5">
        <f>'MUSES-C.cm-1'!AY3/'MUSES-C.cm-1'!$B3</f>
        <v>2.2062832002730066</v>
      </c>
      <c r="AQ3" s="5">
        <f>'MUSES-C.cm-1'!AZ3/'MUSES-C.cm-1'!$B3</f>
        <v>2.3516481802609763</v>
      </c>
      <c r="AR3" s="5">
        <f>'MUSES-C.cm-1'!BA3/'MUSES-C.cm-1'!$B3</f>
        <v>2.49626538268712</v>
      </c>
      <c r="AS3" s="5">
        <f>'MUSES-C.cm-1'!BB3/'MUSES-C.cm-1'!$B3</f>
        <v>2.6401633272817064</v>
      </c>
      <c r="AT3" s="5">
        <f>'MUSES-C.cm-1'!BE3/'MUSES-C.cm-1'!$B3</f>
        <v>0.8876088453547857</v>
      </c>
      <c r="AU3" s="5">
        <f>'MUSES-C.cm-1'!BF3/'MUSES-C.cm-1'!$B3</f>
        <v>0.8525642234330103</v>
      </c>
      <c r="AV3" s="5">
        <f>'MUSES-C.cm-1'!BG3/'MUSES-C.cm-1'!$B3</f>
        <v>0.8174778023978975</v>
      </c>
      <c r="AW3" s="5">
        <f>'MUSES-C.cm-1'!BH3/'MUSES-C.cm-1'!$B3</f>
        <v>0.782348849148954</v>
      </c>
      <c r="AX3" s="5">
        <f>'MUSES-C.cm-1'!BI3/'MUSES-C.cm-1'!$B3</f>
        <v>0.7471766133414037</v>
      </c>
      <c r="AY3" s="5">
        <f>'MUSES-C.cm-1'!BJ3/'MUSES-C.cm-1'!$B3</f>
        <v>0.7119603268761561</v>
      </c>
      <c r="AZ3" s="5">
        <f>'MUSES-C.cm-1'!BK3/'MUSES-C.cm-1'!$B3</f>
        <v>0.6766992033715616</v>
      </c>
      <c r="BA3" s="5">
        <f>'MUSES-C.cm-1'!BL3/'MUSES-C.cm-1'!$B3</f>
        <v>0.6413924376161974</v>
      </c>
      <c r="BB3" s="5">
        <f>'MUSES-C.cm-1'!BM3/'MUSES-C.cm-1'!$B3</f>
        <v>0.6060392050018776</v>
      </c>
      <c r="BC3" s="5">
        <f>'MUSES-C.cm-1'!BN3/'MUSES-C.cm-1'!$B3</f>
        <v>0.5706386609360536</v>
      </c>
      <c r="BD3" s="5">
        <f>'MUSES-C.cm-1'!BO3/'MUSES-C.cm-1'!$B3</f>
        <v>0.5351899402327231</v>
      </c>
      <c r="BE3" s="5">
        <f>'MUSES-C.cm-1'!CG3/'MUSES-C.cm-1'!$B3</f>
        <v>6.337077558285129</v>
      </c>
      <c r="BF3" s="5">
        <f>'MUSES-C.cm-1'!CH3/'MUSES-C.cm-1'!$B3</f>
        <v>7.456608388134397</v>
      </c>
      <c r="BG3" s="5">
        <f>'MUSES-C.cm-1'!CP3/'MUSES-C.cm-1'!$B3</f>
        <v>7.01013679830924</v>
      </c>
      <c r="BH3" s="5">
        <f>'MUSES-C.cm-1'!CQ3/'MUSES-C.cm-1'!$B3</f>
        <v>7.896706897566181</v>
      </c>
      <c r="BI3" s="5">
        <f>'MUSES-C.cm-1'!CR3/'MUSES-C.cm-1'!$B3</f>
        <v>15.401417275228162</v>
      </c>
      <c r="BJ3" s="5">
        <f>'MUSES-C.cm-1'!DB3/'MUSES-C.cm-1'!$B3</f>
        <v>21.29795988917266</v>
      </c>
      <c r="BK3" s="5">
        <f>'MUSES-C.cm-1'!EG3/'MUSES-C.cm-1'!$B3</f>
        <v>3.9979817192682385</v>
      </c>
      <c r="BL3" s="5">
        <f>'MUSES-C.cm-1'!EH3/'MUSES-C.cm-1'!$B3</f>
        <v>4.610583534137797</v>
      </c>
      <c r="BM3" s="5">
        <f>'MUSES-C.cm-1'!DM3/'MUSES-C.cm-1'!$B3</f>
        <v>0.45265790940682366</v>
      </c>
      <c r="BN3" s="5">
        <f>'MUSES-C.cm-1'!DN3/'MUSES-C.cm-1'!$B3</f>
        <v>0.8198654441126371</v>
      </c>
      <c r="BO3" s="5">
        <f>'MUSES-C.cm-1'!DO3/'MUSES-C.cm-1'!$B3</f>
        <v>1.03688124403636</v>
      </c>
      <c r="BP3" s="5">
        <f>'MUSES-C.cm-1'!DP3/'MUSES-C.cm-1'!$B3</f>
        <v>1.0728261311666</v>
      </c>
      <c r="BQ3" s="5">
        <f>'MUSES-C.cm-1'!DQ3/'MUSES-C.cm-1'!$B3</f>
        <v>1.108708998808288</v>
      </c>
      <c r="BR3" s="5">
        <f>'MUSES-C.cm-1'!DR3/'MUSES-C.cm-1'!$B3</f>
        <v>1.144530605031857</v>
      </c>
      <c r="BS3" s="5">
        <f>'MUSES-C.cm-1'!DS3/'MUSES-C.cm-1'!$B3</f>
        <v>1.180291695603245</v>
      </c>
      <c r="BT3" s="5">
        <f>'MUSES-C.cm-1'!DT3/'MUSES-C.cm-1'!$B3</f>
        <v>1.3936276842779163</v>
      </c>
      <c r="BU3" s="5">
        <f>'MUSES-C.cm-1'!DU3/'MUSES-C.cm-1'!$B3</f>
        <v>1.428985063888438</v>
      </c>
      <c r="BV3" s="5">
        <f>'MUSES-C.cm-1'!DV3/'MUSES-C.cm-1'!$B3</f>
        <v>1.5347299915448442</v>
      </c>
      <c r="BW3" s="5">
        <f>'MUSES-C.cm-1'!DW3/'MUSES-C.cm-1'!$B3</f>
        <v>1.883854557837739</v>
      </c>
      <c r="BX3" s="5">
        <f>'MUSES-C.cm-1'!DX3/'MUSES-C.cm-1'!$B3</f>
        <v>2.228242060921471</v>
      </c>
      <c r="BY3" s="5">
        <f>'MUSES-C.cm-1'!DY3/'MUSES-C.cm-1'!$B3</f>
        <v>2.568388637608768</v>
      </c>
      <c r="BZ3" s="5">
        <f>'MUSES-C.cm-1'!DZ3/'MUSES-C.cm-1'!$B3</f>
        <v>2.904723478013935</v>
      </c>
      <c r="CA3" s="5">
        <f>'MUSES-C.cm-1'!EA3/'MUSES-C.cm-1'!$B3</f>
        <v>3.237619748959265</v>
      </c>
      <c r="CB3" s="5">
        <f>'MUSES-C.cm-1'!EB3/'MUSES-C.cm-1'!$B3</f>
        <v>3.5674034461806365</v>
      </c>
      <c r="CC3" s="5">
        <f>'MUSES-C.cm-1'!EC3/'MUSES-C.cm-1'!$B3</f>
        <v>3.894360619473447</v>
      </c>
      <c r="CD3" s="5">
        <f>'MUSES-C.cm-1'!EI3/'MUSES-C.cm-1'!$B3</f>
        <v>1.2564564898417763</v>
      </c>
      <c r="CE3" s="5">
        <f>'MUSES-C.cm-1'!EJ3/'MUSES-C.cm-1'!$B3</f>
        <v>0.8682074466734144</v>
      </c>
      <c r="CF3" s="5">
        <f>'MUSES-C.cm-1'!EK3/'MUSES-C.cm-1'!$B3</f>
        <v>0.33762076527202056</v>
      </c>
      <c r="CG3" s="5">
        <f>'MUSES-C.cm-1'!EL3/'MUSES-C.cm-1'!$B3</f>
        <v>3.840373796947857</v>
      </c>
      <c r="CH3" s="5">
        <f>'MUSES-C.cm-1'!EM3/'MUSES-C.cm-1'!$B3</f>
        <v>0.7359158801651455</v>
      </c>
      <c r="CI3" s="5">
        <f>'MUSES-C.cm-1'!EN3/'MUSES-C.cm-1'!$B3</f>
        <v>0.17102794893272383</v>
      </c>
      <c r="CJ3" s="5">
        <f>'MUSES-C.cm-1'!CI3/'MUSES-C.cm-1'!$B3</f>
        <v>0.6646510686893188</v>
      </c>
      <c r="CK3" s="5">
        <f>'MUSES-C.cm-1'!CN3/'MUSES-C.cm-1'!$B3</f>
        <v>0.922958854061309</v>
      </c>
      <c r="CL3" s="5">
        <f>'MUSES-C.cm-1'!CE3/'MUSES-C.cm-1'!$B3</f>
        <v>1.3036628255646467</v>
      </c>
      <c r="CM3" s="5">
        <f>'MUSES-C.cm-1'!CF3/'MUSES-C.cm-1'!$B3</f>
        <v>1.3381819331701374</v>
      </c>
      <c r="CN3" s="5">
        <f>'MUSES-C.cm-1'!ED3/'MUSES-C.cm-1'!$B3</f>
        <v>0.45576289368632655</v>
      </c>
      <c r="CO3" s="5">
        <f>'MUSES-C.cm-1'!EO3/'MUSES-C.cm-1'!$B3</f>
        <v>1.7255020052453904</v>
      </c>
      <c r="CP3" s="5">
        <f>'MUSES-C.cm-1'!EP3/'MUSES-C.cm-1'!$B3</f>
        <v>1.7938180691118746</v>
      </c>
      <c r="CQ3" s="5">
        <f>'MUSES-C.cm-1'!EQ3/'MUSES-C.cm-1'!$B3</f>
        <v>1.7020289682574141</v>
      </c>
      <c r="CR3" s="5"/>
    </row>
    <row r="4" spans="1:96" ht="15.75">
      <c r="A4" s="1">
        <v>15</v>
      </c>
      <c r="B4" s="5">
        <f>'MUSES-C.cm-1'!B4/'MUSES-C.cm-1'!$B4</f>
        <v>1</v>
      </c>
      <c r="C4" s="5">
        <f>'MUSES-C.cm-1'!BQ4/'MUSES-C.cm-1'!$B4</f>
        <v>0.5554304184497332</v>
      </c>
      <c r="D4" s="5">
        <f>'MUSES-C.cm-1'!E4/'MUSES-C.cm-1'!$B4</f>
        <v>0.594455171999896</v>
      </c>
      <c r="E4" s="5">
        <f>'MUSES-C.cm-1'!F4/'MUSES-C.cm-1'!$B4</f>
        <v>0.8433938987767571</v>
      </c>
      <c r="F4" s="5">
        <f>'MUSES-C.cm-1'!G4/'MUSES-C.cm-1'!$B4</f>
        <v>1.090695810603031</v>
      </c>
      <c r="G4" s="5">
        <f>'MUSES-C.cm-1'!H4/'MUSES-C.cm-1'!$B4</f>
        <v>1.139964735068872</v>
      </c>
      <c r="H4" s="5">
        <f>'MUSES-C.cm-1'!I4/'MUSES-C.cm-1'!$B4</f>
        <v>1.3364163228059363</v>
      </c>
      <c r="I4" s="5">
        <f>'MUSES-C.cm-1'!J4/'MUSES-C.cm-1'!$B4</f>
        <v>1.434273269712757</v>
      </c>
      <c r="J4" s="5">
        <f>'MUSES-C.cm-1'!K4/'MUSES-C.cm-1'!$B4</f>
        <v>1.580606290515233</v>
      </c>
      <c r="K4" s="5">
        <f>'MUSES-C.cm-1'!M4/'MUSES-C.cm-1'!$B4</f>
        <v>1.9199892391817337</v>
      </c>
      <c r="L4" s="5">
        <f>'MUSES-C.cm-1'!N4/'MUSES-C.cm-1'!$B4</f>
        <v>1.9682420110821337</v>
      </c>
      <c r="M4" s="5">
        <f>'MUSES-C.cm-1'!O4/'MUSES-C.cm-1'!$B4</f>
        <v>2.0645779152407493</v>
      </c>
      <c r="N4" s="5">
        <f>'MUSES-C.cm-1'!Q4/'MUSES-C.cm-1'!$B4</f>
        <v>2.542942483302247</v>
      </c>
      <c r="O4" s="5">
        <f>'MUSES-C.cm-1'!S4/'MUSES-C.cm-1'!$B4</f>
        <v>3.015983185026152</v>
      </c>
      <c r="P4" s="5">
        <f>'MUSES-C.cm-1'!U4/'MUSES-C.cm-1'!$B4</f>
        <v>3.483943189375091</v>
      </c>
      <c r="Q4" s="5">
        <f>'MUSES-C.cm-1'!W4/'MUSES-C.cm-1'!$B4</f>
        <v>3.947032472619572</v>
      </c>
      <c r="R4" s="5">
        <f>'MUSES-C.cm-1'!X4/'MUSES-C.cm-1'!$B4</f>
        <v>4.17680850566141</v>
      </c>
      <c r="S4" s="5">
        <f>'MUSES-C.cm-1'!Y4/'MUSES-C.cm-1'!$B4</f>
        <v>4.359799497797862</v>
      </c>
      <c r="T4" s="5">
        <f>'MUSES-C.cm-1'!Z4/'MUSES-C.cm-1'!$B4</f>
        <v>4.405433294972169</v>
      </c>
      <c r="U4" s="5">
        <f>'MUSES-C.cm-1'!AB4/'MUSES-C.cm-1'!$B4</f>
        <v>4.859304627519003</v>
      </c>
      <c r="V4" s="5">
        <f>'MUSES-C.cm-1'!AD4/'MUSES-C.cm-1'!$B4</f>
        <v>5.308785756910695</v>
      </c>
      <c r="W4" s="5">
        <f>'MUSES-C.cm-1'!AF4/'MUSES-C.cm-1'!$B4</f>
        <v>0.6157959888848483</v>
      </c>
      <c r="X4" s="5">
        <f>'MUSES-C.cm-1'!AG4/'MUSES-C.cm-1'!$B4</f>
        <v>0.787491221466336</v>
      </c>
      <c r="Y4" s="5">
        <f>'MUSES-C.cm-1'!AH4/'MUSES-C.cm-1'!$B4</f>
        <v>0.9576213864690848</v>
      </c>
      <c r="Z4" s="5">
        <f>'MUSES-C.cm-1'!AI4/'MUSES-C.cm-1'!$B4</f>
        <v>1.293464098132824</v>
      </c>
      <c r="AA4" s="5">
        <f>'MUSES-C.cm-1'!AJ4/'MUSES-C.cm-1'!$B4</f>
        <v>1.623839443070024</v>
      </c>
      <c r="AB4" s="5">
        <f>'MUSES-C.cm-1'!AK4/'MUSES-C.cm-1'!$B4</f>
        <v>1.949205209531675</v>
      </c>
      <c r="AC4" s="5">
        <f>'MUSES-C.cm-1'!AL4/'MUSES-C.cm-1'!$B4</f>
        <v>2.269969465372663</v>
      </c>
      <c r="AD4" s="5">
        <f>'MUSES-C.cm-1'!AM4/'MUSES-C.cm-1'!$B4</f>
        <v>2.586497129780073</v>
      </c>
      <c r="AE4" s="5">
        <f>'MUSES-C.cm-1'!AN4/'MUSES-C.cm-1'!$B4</f>
        <v>2.8991155295141153</v>
      </c>
      <c r="AF4" s="5">
        <f>'MUSES-C.cm-1'!AO4/'MUSES-C.cm-1'!$B4</f>
        <v>3.208119118134905</v>
      </c>
      <c r="AG4" s="5">
        <f>'MUSES-C.cm-1'!AP4/'MUSES-C.cm-1'!$B4</f>
        <v>3.5137735017184313</v>
      </c>
      <c r="AH4" s="5">
        <f>'MUSES-C.cm-1'!AQ4/'MUSES-C.cm-1'!$B4</f>
        <v>3.816318887119326</v>
      </c>
      <c r="AI4" s="5">
        <f>'MUSES-C.cm-1'!AR4/'MUSES-C.cm-1'!$B4</f>
        <v>1.1526019521248527</v>
      </c>
      <c r="AJ4" s="5">
        <f>'MUSES-C.cm-1'!AS4/'MUSES-C.cm-1'!$B4</f>
        <v>1.31395968980838</v>
      </c>
      <c r="AK4" s="5">
        <f>'MUSES-C.cm-1'!AT4/'MUSES-C.cm-1'!$B4</f>
        <v>1.4742493711639721</v>
      </c>
      <c r="AL4" s="5">
        <f>'MUSES-C.cm-1'!AU4/'MUSES-C.cm-1'!$B4</f>
        <v>1.633515710326671</v>
      </c>
      <c r="AM4" s="5">
        <f>'MUSES-C.cm-1'!AV4/'MUSES-C.cm-1'!$B4</f>
        <v>1.7918009598423534</v>
      </c>
      <c r="AN4" s="5">
        <f>'MUSES-C.cm-1'!AW4/'MUSES-C.cm-1'!$B4</f>
        <v>1.9491450777613664</v>
      </c>
      <c r="AO4" s="5">
        <f>'MUSES-C.cm-1'!AX4/'MUSES-C.cm-1'!$B4</f>
        <v>2.105585881303618</v>
      </c>
      <c r="AP4" s="5">
        <f>'MUSES-C.cm-1'!AY4/'MUSES-C.cm-1'!$B4</f>
        <v>2.261159188337532</v>
      </c>
      <c r="AQ4" s="5">
        <f>'MUSES-C.cm-1'!AZ4/'MUSES-C.cm-1'!$B4</f>
        <v>2.4158989477856183</v>
      </c>
      <c r="AR4" s="5">
        <f>'MUSES-C.cm-1'!BA4/'MUSES-C.cm-1'!$B4</f>
        <v>2.5698373599548</v>
      </c>
      <c r="AS4" s="5">
        <f>'MUSES-C.cm-1'!BB4/'MUSES-C.cm-1'!$B4</f>
        <v>2.723004987688111</v>
      </c>
      <c r="AT4" s="5">
        <f>'MUSES-C.cm-1'!BE4/'MUSES-C.cm-1'!$B4</f>
        <v>0.8755075436693877</v>
      </c>
      <c r="AU4" s="5">
        <f>'MUSES-C.cm-1'!BF4/'MUSES-C.cm-1'!$B4</f>
        <v>0.8397330709425205</v>
      </c>
      <c r="AV4" s="5">
        <f>'MUSES-C.cm-1'!BG4/'MUSES-C.cm-1'!$B4</f>
        <v>0.8039157162456197</v>
      </c>
      <c r="AW4" s="5">
        <f>'MUSES-C.cm-1'!BH4/'MUSES-C.cm-1'!$B4</f>
        <v>0.7680547274863356</v>
      </c>
      <c r="AX4" s="5">
        <f>'MUSES-C.cm-1'!BI4/'MUSES-C.cm-1'!$B4</f>
        <v>0.7321493348813012</v>
      </c>
      <c r="AY4" s="5">
        <f>'MUSES-C.cm-1'!BJ4/'MUSES-C.cm-1'!$B4</f>
        <v>0.6961987504328876</v>
      </c>
      <c r="AZ4" s="5">
        <f>'MUSES-C.cm-1'!BK4/'MUSES-C.cm-1'!$B4</f>
        <v>0.6602021673872757</v>
      </c>
      <c r="BA4" s="5">
        <f>'MUSES-C.cm-1'!BL4/'MUSES-C.cm-1'!$B4</f>
        <v>0.6241587596730646</v>
      </c>
      <c r="BB4" s="5">
        <f>'MUSES-C.cm-1'!BM4/'MUSES-C.cm-1'!$B4</f>
        <v>0.588067681319594</v>
      </c>
      <c r="BC4" s="5">
        <f>'MUSES-C.cm-1'!BN4/'MUSES-C.cm-1'!$B4</f>
        <v>0.5519280658541217</v>
      </c>
      <c r="BD4" s="5">
        <f>'MUSES-C.cm-1'!BO4/'MUSES-C.cm-1'!$B4</f>
        <v>0.515739025676953</v>
      </c>
      <c r="BE4" s="5">
        <f>'MUSES-C.cm-1'!CG4/'MUSES-C.cm-1'!$B4</f>
        <v>6.6286164506777085</v>
      </c>
      <c r="BF4" s="5">
        <f>'MUSES-C.cm-1'!CH4/'MUSES-C.cm-1'!$B4</f>
        <v>7.873030142260064</v>
      </c>
      <c r="BG4" s="5">
        <f>'MUSES-C.cm-1'!CP4/'MUSES-C.cm-1'!$B4</f>
        <v>7.330408737554673</v>
      </c>
      <c r="BH4" s="5">
        <f>'MUSES-C.cm-1'!CQ4/'MUSES-C.cm-1'!$B4</f>
        <v>8.313706659167357</v>
      </c>
      <c r="BI4" s="5">
        <f>'MUSES-C.cm-1'!CR4/'MUSES-C.cm-1'!$B4</f>
        <v>16.277302180341113</v>
      </c>
      <c r="BJ4" s="5">
        <f>'MUSES-C.cm-1'!DB4/'MUSES-C.cm-1'!$B4</f>
        <v>22.83529976331187</v>
      </c>
      <c r="BK4" s="5">
        <f>'MUSES-C.cm-1'!EG4/'MUSES-C.cm-1'!$B4</f>
        <v>4.195701891632052</v>
      </c>
      <c r="BL4" s="5">
        <f>'MUSES-C.cm-1'!EH4/'MUSES-C.cm-1'!$B4</f>
        <v>4.86504651671403</v>
      </c>
      <c r="BM4" s="5">
        <f>'MUSES-C.cm-1'!DM4/'MUSES-C.cm-1'!$B4</f>
        <v>0.435955616410968</v>
      </c>
      <c r="BN4" s="5">
        <f>'MUSES-C.cm-1'!DN4/'MUSES-C.cm-1'!$B4</f>
        <v>0.8270788960913222</v>
      </c>
      <c r="BO4" s="5">
        <f>'MUSES-C.cm-1'!DO4/'MUSES-C.cm-1'!$B4</f>
        <v>1.0582141848121072</v>
      </c>
      <c r="BP4" s="5">
        <f>'MUSES-C.cm-1'!DP4/'MUSES-C.cm-1'!$B4</f>
        <v>1.096496723240203</v>
      </c>
      <c r="BQ4" s="5">
        <f>'MUSES-C.cm-1'!DQ4/'MUSES-C.cm-1'!$B4</f>
        <v>1.1347129317862081</v>
      </c>
      <c r="BR4" s="5">
        <f>'MUSES-C.cm-1'!DR4/'MUSES-C.cm-1'!$B4</f>
        <v>1.1728636212069286</v>
      </c>
      <c r="BS4" s="5">
        <f>'MUSES-C.cm-1'!DS4/'MUSES-C.cm-1'!$B4</f>
        <v>1.2109495890995048</v>
      </c>
      <c r="BT4" s="5">
        <f>'MUSES-C.cm-1'!DT4/'MUSES-C.cm-1'!$B4</f>
        <v>1.438149317370442</v>
      </c>
      <c r="BU4" s="5">
        <f>'MUSES-C.cm-1'!DU4/'MUSES-C.cm-1'!$B4</f>
        <v>1.4758035161359568</v>
      </c>
      <c r="BV4" s="5">
        <f>'MUSES-C.cm-1'!DV4/'MUSES-C.cm-1'!$B4</f>
        <v>1.5884161598744624</v>
      </c>
      <c r="BW4" s="5">
        <f>'MUSES-C.cm-1'!DW4/'MUSES-C.cm-1'!$B4</f>
        <v>1.960199693441461</v>
      </c>
      <c r="BX4" s="5">
        <f>'MUSES-C.cm-1'!DX4/'MUSES-C.cm-1'!$B4</f>
        <v>2.3269169349210013</v>
      </c>
      <c r="BY4" s="5">
        <f>'MUSES-C.cm-1'!DY4/'MUSES-C.cm-1'!$B4</f>
        <v>2.689098502946958</v>
      </c>
      <c r="BZ4" s="5">
        <f>'MUSES-C.cm-1'!DZ4/'MUSES-C.cm-1'!$B4</f>
        <v>3.0472034166170507</v>
      </c>
      <c r="CA4" s="5">
        <f>'MUSES-C.cm-1'!EA4/'MUSES-C.cm-1'!$B4</f>
        <v>3.4016307780828914</v>
      </c>
      <c r="CB4" s="5">
        <f>'MUSES-C.cm-1'!EB4/'MUSES-C.cm-1'!$B4</f>
        <v>3.752729239989438</v>
      </c>
      <c r="CC4" s="5">
        <f>'MUSES-C.cm-1'!EC4/'MUSES-C.cm-1'!$B4</f>
        <v>4.100804732773137</v>
      </c>
      <c r="CD4" s="5">
        <f>'MUSES-C.cm-1'!EI4/'MUSES-C.cm-1'!$B4</f>
        <v>1.26666708514656</v>
      </c>
      <c r="CE4" s="5">
        <f>'MUSES-C.cm-1'!EJ4/'MUSES-C.cm-1'!$B4</f>
        <v>0.8691924313173012</v>
      </c>
      <c r="CF4" s="5">
        <f>'MUSES-C.cm-1'!EK4/'MUSES-C.cm-1'!$B4</f>
        <v>0.3264207192500809</v>
      </c>
      <c r="CG4" s="5">
        <f>'MUSES-C.cm-1'!EL4/'MUSES-C.cm-1'!$B4</f>
        <v>4.050324704662678</v>
      </c>
      <c r="CH4" s="5">
        <f>'MUSES-C.cm-1'!EM4/'MUSES-C.cm-1'!$B4</f>
        <v>0.7359338830029388</v>
      </c>
      <c r="CI4" s="5">
        <f>'MUSES-C.cm-1'!EN4/'MUSES-C.cm-1'!$B4</f>
        <v>0.16871396517364456</v>
      </c>
      <c r="CJ4" s="5">
        <f>'MUSES-C.cm-1'!CI4/'MUSES-C.cm-1'!$B4</f>
        <v>0.6398913036502909</v>
      </c>
      <c r="CK4" s="5">
        <f>'MUSES-C.cm-1'!CN4/'MUSES-C.cm-1'!$B4</f>
        <v>0.9014329420219507</v>
      </c>
      <c r="CL4" s="5">
        <f>'MUSES-C.cm-1'!CE4/'MUSES-C.cm-1'!$B4</f>
        <v>1.2990871227277176</v>
      </c>
      <c r="CM4" s="5">
        <f>'MUSES-C.cm-1'!CF4/'MUSES-C.cm-1'!$B4</f>
        <v>1.3341995490748422</v>
      </c>
      <c r="CN4" s="5">
        <f>'MUSES-C.cm-1'!ED4/'MUSES-C.cm-1'!$B4</f>
        <v>0.4389037662212284</v>
      </c>
      <c r="CO4" s="5">
        <f>'MUSES-C.cm-1'!EO4/'MUSES-C.cm-1'!$B4</f>
        <v>1.7288737226652693</v>
      </c>
      <c r="CP4" s="5">
        <f>'MUSES-C.cm-1'!EP4/'MUSES-C.cm-1'!$B4</f>
        <v>1.7951185754408288</v>
      </c>
      <c r="CQ4" s="5">
        <f>'MUSES-C.cm-1'!EQ4/'MUSES-C.cm-1'!$B4</f>
        <v>1.7057252137175831</v>
      </c>
      <c r="CR4" s="5"/>
    </row>
    <row r="5" spans="1:96" ht="15.75">
      <c r="A5" s="1">
        <v>20</v>
      </c>
      <c r="B5" s="5">
        <f>'MUSES-C.cm-1'!B5/'MUSES-C.cm-1'!$B5</f>
        <v>1</v>
      </c>
      <c r="C5" s="5">
        <f>'MUSES-C.cm-1'!BQ5/'MUSES-C.cm-1'!$B5</f>
        <v>0.5493406757895026</v>
      </c>
      <c r="D5" s="5">
        <f>'MUSES-C.cm-1'!E5/'MUSES-C.cm-1'!$B5</f>
        <v>0.5882548280545313</v>
      </c>
      <c r="E5" s="5">
        <f>'MUSES-C.cm-1'!F5/'MUSES-C.cm-1'!$B5</f>
        <v>0.841032318198454</v>
      </c>
      <c r="F5" s="5">
        <f>'MUSES-C.cm-1'!G5/'MUSES-C.cm-1'!$B5</f>
        <v>1.0921468367830012</v>
      </c>
      <c r="G5" s="5">
        <f>'MUSES-C.cm-1'!H5/'MUSES-C.cm-1'!$B5</f>
        <v>1.1421752263554696</v>
      </c>
      <c r="H5" s="5">
        <f>'MUSES-C.cm-1'!I5/'MUSES-C.cm-1'!$B5</f>
        <v>1.3416547214182721</v>
      </c>
      <c r="I5" s="5">
        <f>'MUSES-C.cm-1'!J5/'MUSES-C.cm-1'!$B5</f>
        <v>1.441019743646982</v>
      </c>
      <c r="J5" s="5">
        <f>'MUSES-C.cm-1'!K5/'MUSES-C.cm-1'!$B5</f>
        <v>1.5896076736210805</v>
      </c>
      <c r="K5" s="5">
        <f>'MUSES-C.cm-1'!M5/'MUSES-C.cm-1'!$B5</f>
        <v>1.934219298570541</v>
      </c>
      <c r="L5" s="5">
        <f>'MUSES-C.cm-1'!N5/'MUSES-C.cm-1'!$B5</f>
        <v>1.983215361493849</v>
      </c>
      <c r="M5" s="5">
        <f>'MUSES-C.cm-1'!O5/'MUSES-C.cm-1'!$B5</f>
        <v>2.081035154576709</v>
      </c>
      <c r="N5" s="5">
        <f>'MUSES-C.cm-1'!Q5/'MUSES-C.cm-1'!$B5</f>
        <v>2.5667666003288363</v>
      </c>
      <c r="O5" s="5">
        <f>'MUSES-C.cm-1'!S5/'MUSES-C.cm-1'!$B5</f>
        <v>3.0470899143690566</v>
      </c>
      <c r="P5" s="5">
        <f>'MUSES-C.cm-1'!U5/'MUSES-C.cm-1'!$B5</f>
        <v>3.52225231274557</v>
      </c>
      <c r="Q5" s="5">
        <f>'MUSES-C.cm-1'!W5/'MUSES-C.cm-1'!$B5</f>
        <v>3.9924672663851335</v>
      </c>
      <c r="R5" s="5">
        <f>'MUSES-C.cm-1'!X5/'MUSES-C.cm-1'!$B5</f>
        <v>4.225778327094821</v>
      </c>
      <c r="S5" s="5">
        <f>'MUSES-C.cm-1'!Y5/'MUSES-C.cm-1'!$B5</f>
        <v>4.411584311598269</v>
      </c>
      <c r="T5" s="5">
        <f>'MUSES-C.cm-1'!Z5/'MUSES-C.cm-1'!$B5</f>
        <v>4.457920068875427</v>
      </c>
      <c r="U5" s="5">
        <f>'MUSES-C.cm-1'!AB5/'MUSES-C.cm-1'!$B5</f>
        <v>4.918772337074391</v>
      </c>
      <c r="V5" s="5">
        <f>'MUSES-C.cm-1'!AD5/'MUSES-C.cm-1'!$B5</f>
        <v>5.375165675794425</v>
      </c>
      <c r="W5" s="5">
        <f>'MUSES-C.cm-1'!AF5/'MUSES-C.cm-1'!$B5</f>
        <v>0.609265547934329</v>
      </c>
      <c r="X5" s="5">
        <f>'MUSES-C.cm-1'!AG5/'MUSES-C.cm-1'!$B5</f>
        <v>0.7836497051466316</v>
      </c>
      <c r="Y5" s="5">
        <f>'MUSES-C.cm-1'!AH5/'MUSES-C.cm-1'!$B5</f>
        <v>0.956442633060931</v>
      </c>
      <c r="Z5" s="5">
        <f>'MUSES-C.cm-1'!AI5/'MUSES-C.cm-1'!$B5</f>
        <v>1.297537025499517</v>
      </c>
      <c r="AA5" s="5">
        <f>'MUSES-C.cm-1'!AJ5/'MUSES-C.cm-1'!$B5</f>
        <v>1.6330726585360282</v>
      </c>
      <c r="AB5" s="5">
        <f>'MUSES-C.cm-1'!AK5/'MUSES-C.cm-1'!$B5</f>
        <v>1.963514972824372</v>
      </c>
      <c r="AC5" s="5">
        <f>'MUSES-C.cm-1'!AL5/'MUSES-C.cm-1'!$B5</f>
        <v>2.289278857494634</v>
      </c>
      <c r="AD5" s="5">
        <f>'MUSES-C.cm-1'!AM5/'MUSES-C.cm-1'!$B5</f>
        <v>2.6107353317345994</v>
      </c>
      <c r="AE5" s="5">
        <f>'MUSES-C.cm-1'!AN5/'MUSES-C.cm-1'!$B5</f>
        <v>2.928217193908979</v>
      </c>
      <c r="AF5" s="5">
        <f>'MUSES-C.cm-1'!AO5/'MUSES-C.cm-1'!$B5</f>
        <v>3.242023819672936</v>
      </c>
      <c r="AG5" s="5">
        <f>'MUSES-C.cm-1'!AP5/'MUSES-C.cm-1'!$B5</f>
        <v>3.5524252549820443</v>
      </c>
      <c r="AH5" s="5">
        <f>'MUSES-C.cm-1'!AQ5/'MUSES-C.cm-1'!$B5</f>
        <v>3.8596657219963335</v>
      </c>
      <c r="AI5" s="5">
        <f>'MUSES-C.cm-1'!AR5/'MUSES-C.cm-1'!$B5</f>
        <v>1.1416508172008817</v>
      </c>
      <c r="AJ5" s="5">
        <f>'MUSES-C.cm-1'!AS5/'MUSES-C.cm-1'!$B5</f>
        <v>1.3055676498792164</v>
      </c>
      <c r="AK5" s="5">
        <f>'MUSES-C.cm-1'!AT5/'MUSES-C.cm-1'!$B5</f>
        <v>1.4683972152607119</v>
      </c>
      <c r="AL5" s="5">
        <f>'MUSES-C.cm-1'!AU5/'MUSES-C.cm-1'!$B5</f>
        <v>1.6301850317468494</v>
      </c>
      <c r="AM5" s="5">
        <f>'MUSES-C.cm-1'!AV5/'MUSES-C.cm-1'!$B5</f>
        <v>1.790974111873706</v>
      </c>
      <c r="AN5" s="5">
        <f>'MUSES-C.cm-1'!AW5/'MUSES-C.cm-1'!$B5</f>
        <v>1.950805132411085</v>
      </c>
      <c r="AO5" s="5">
        <f>'MUSES-C.cm-1'!AX5/'MUSES-C.cm-1'!$B5</f>
        <v>2.1097165907915563</v>
      </c>
      <c r="AP5" s="5">
        <f>'MUSES-C.cm-1'!AY5/'MUSES-C.cm-1'!$B5</f>
        <v>2.2677449491341655</v>
      </c>
      <c r="AQ5" s="5">
        <f>'MUSES-C.cm-1'!AZ5/'MUSES-C.cm-1'!$B5</f>
        <v>2.424924766995599</v>
      </c>
      <c r="AR5" s="5">
        <f>'MUSES-C.cm-1'!BA5/'MUSES-C.cm-1'!$B5</f>
        <v>2.581288823864868</v>
      </c>
      <c r="AS5" s="5">
        <f>'MUSES-C.cm-1'!BB5/'MUSES-C.cm-1'!$B5</f>
        <v>2.7368682323142783</v>
      </c>
      <c r="AT5" s="5">
        <f>'MUSES-C.cm-1'!BE5/'MUSES-C.cm-1'!$B5</f>
        <v>0.8666725025332529</v>
      </c>
      <c r="AU5" s="5">
        <f>'MUSES-C.cm-1'!BF5/'MUSES-C.cm-1'!$B5</f>
        <v>0.8312369469866209</v>
      </c>
      <c r="AV5" s="5">
        <f>'MUSES-C.cm-1'!BG5/'MUSES-C.cm-1'!$B5</f>
        <v>0.795758911967782</v>
      </c>
      <c r="AW5" s="5">
        <f>'MUSES-C.cm-1'!BH5/'MUSES-C.cm-1'!$B5</f>
        <v>0.7602376524436599</v>
      </c>
      <c r="AX5" s="5">
        <f>'MUSES-C.cm-1'!BI5/'MUSES-C.cm-1'!$B5</f>
        <v>0.7246724058562114</v>
      </c>
      <c r="AY5" s="5">
        <f>'MUSES-C.cm-1'!BJ5/'MUSES-C.cm-1'!$B5</f>
        <v>0.689062391604094</v>
      </c>
      <c r="AZ5" s="5">
        <f>'MUSES-C.cm-1'!BK5/'MUSES-C.cm-1'!$B5</f>
        <v>0.6534068105058239</v>
      </c>
      <c r="BA5" s="5">
        <f>'MUSES-C.cm-1'!BL5/'MUSES-C.cm-1'!$B5</f>
        <v>0.6177048442436542</v>
      </c>
      <c r="BB5" s="5">
        <f>'MUSES-C.cm-1'!BM5/'MUSES-C.cm-1'!$B5</f>
        <v>0.5819556547873563</v>
      </c>
      <c r="BC5" s="5">
        <f>'MUSES-C.cm-1'!BN5/'MUSES-C.cm-1'!$B5</f>
        <v>0.5461583837970555</v>
      </c>
      <c r="BD5" s="5">
        <f>'MUSES-C.cm-1'!BO5/'MUSES-C.cm-1'!$B5</f>
        <v>0.5103121520042265</v>
      </c>
      <c r="BE5" s="5">
        <f>'MUSES-C.cm-1'!CG5/'MUSES-C.cm-1'!$B5</f>
        <v>6.689000017802183</v>
      </c>
      <c r="BF5" s="5">
        <f>'MUSES-C.cm-1'!CH5/'MUSES-C.cm-1'!$B5</f>
        <v>7.982536048154071</v>
      </c>
      <c r="BG5" s="5">
        <f>'MUSES-C.cm-1'!CP5/'MUSES-C.cm-1'!$B5</f>
        <v>7.390104194603579</v>
      </c>
      <c r="BH5" s="5">
        <f>'MUSES-C.cm-1'!CQ5/'MUSES-C.cm-1'!$B5</f>
        <v>8.419758861058613</v>
      </c>
      <c r="BI5" s="5">
        <f>'MUSES-C.cm-1'!CR5/'MUSES-C.cm-1'!$B5</f>
        <v>16.494780980555298</v>
      </c>
      <c r="BJ5" s="5">
        <f>'MUSES-C.cm-1'!DB5/'MUSES-C.cm-1'!$B5</f>
        <v>23.382796135548276</v>
      </c>
      <c r="BK5" s="5">
        <f>'MUSES-C.cm-1'!EG5/'MUSES-C.cm-1'!$B5</f>
        <v>4.240526249891661</v>
      </c>
      <c r="BL5" s="5">
        <f>'MUSES-C.cm-1'!EH5/'MUSES-C.cm-1'!$B5</f>
        <v>4.936018247288724</v>
      </c>
      <c r="BM5" s="5">
        <f>'MUSES-C.cm-1'!DM5/'MUSES-C.cm-1'!$B5</f>
        <v>0.4333442495557472</v>
      </c>
      <c r="BN5" s="5">
        <f>'MUSES-C.cm-1'!DN5/'MUSES-C.cm-1'!$B5</f>
        <v>0.830702443266561</v>
      </c>
      <c r="BO5" s="5">
        <f>'MUSES-C.cm-1'!DO5/'MUSES-C.cm-1'!$B5</f>
        <v>1.065519275478509</v>
      </c>
      <c r="BP5" s="5">
        <f>'MUSES-C.cm-1'!DP5/'MUSES-C.cm-1'!$B5</f>
        <v>1.1044113753697153</v>
      </c>
      <c r="BQ5" s="5">
        <f>'MUSES-C.cm-1'!DQ5/'MUSES-C.cm-1'!$B5</f>
        <v>1.143236031878083</v>
      </c>
      <c r="BR5" s="5">
        <f>'MUSES-C.cm-1'!DR5/'MUSES-C.cm-1'!$B5</f>
        <v>1.181994069370849</v>
      </c>
      <c r="BS5" s="5">
        <f>'MUSES-C.cm-1'!DS5/'MUSES-C.cm-1'!$B5</f>
        <v>1.2206862988346703</v>
      </c>
      <c r="BT5" s="5">
        <f>'MUSES-C.cm-1'!DT5/'MUSES-C.cm-1'!$B5</f>
        <v>1.451501503096471</v>
      </c>
      <c r="BU5" s="5">
        <f>'MUSES-C.cm-1'!DU5/'MUSES-C.cm-1'!$B5</f>
        <v>1.4897547151880837</v>
      </c>
      <c r="BV5" s="5">
        <f>'MUSES-C.cm-1'!DV5/'MUSES-C.cm-1'!$B5</f>
        <v>1.604158524140405</v>
      </c>
      <c r="BW5" s="5">
        <f>'MUSES-C.cm-1'!DW5/'MUSES-C.cm-1'!$B5</f>
        <v>1.9818523092918332</v>
      </c>
      <c r="BX5" s="5">
        <f>'MUSES-C.cm-1'!DX5/'MUSES-C.cm-1'!$B5</f>
        <v>2.3543947529052183</v>
      </c>
      <c r="BY5" s="5">
        <f>'MUSES-C.cm-1'!DY5/'MUSES-C.cm-1'!$B5</f>
        <v>2.7223253812775723</v>
      </c>
      <c r="BZ5" s="5">
        <f>'MUSES-C.cm-1'!DZ5/'MUSES-C.cm-1'!$B5</f>
        <v>3.086110919205655</v>
      </c>
      <c r="CA5" s="5">
        <f>'MUSES-C.cm-1'!EA5/'MUSES-C.cm-1'!$B5</f>
        <v>3.446157168695357</v>
      </c>
      <c r="CB5" s="5">
        <f>'MUSES-C.cm-1'!EB5/'MUSES-C.cm-1'!$B5</f>
        <v>3.802818635334063</v>
      </c>
      <c r="CC5" s="5">
        <f>'MUSES-C.cm-1'!EC5/'MUSES-C.cm-1'!$B5</f>
        <v>4.156406385309394</v>
      </c>
      <c r="CD5" s="5">
        <f>'MUSES-C.cm-1'!EI5/'MUSES-C.cm-1'!$B5</f>
        <v>1.2619329068562086</v>
      </c>
      <c r="CE5" s="5">
        <f>'MUSES-C.cm-1'!EJ5/'MUSES-C.cm-1'!$B5</f>
        <v>0.8686545533921491</v>
      </c>
      <c r="CF5" s="5">
        <f>'MUSES-C.cm-1'!EK5/'MUSES-C.cm-1'!$B5</f>
        <v>0.33142717783384795</v>
      </c>
      <c r="CG5" s="5">
        <f>'MUSES-C.cm-1'!EL5/'MUSES-C.cm-1'!$B5</f>
        <v>4.111971701653875</v>
      </c>
      <c r="CH5" s="5">
        <f>'MUSES-C.cm-1'!EM5/'MUSES-C.cm-1'!$B5</f>
        <v>0.7338192839664869</v>
      </c>
      <c r="CI5" s="5">
        <f>'MUSES-C.cm-1'!EN5/'MUSES-C.cm-1'!$B5</f>
        <v>0.1739411455261971</v>
      </c>
      <c r="CJ5" s="5">
        <f>'MUSES-C.cm-1'!CI5/'MUSES-C.cm-1'!$B5</f>
        <v>0.6323576347129273</v>
      </c>
      <c r="CK5" s="5">
        <f>'MUSES-C.cm-1'!CN5/'MUSES-C.cm-1'!$B5</f>
        <v>0.8912023632367612</v>
      </c>
      <c r="CL5" s="5">
        <f>'MUSES-C.cm-1'!CE5/'MUSES-C.cm-1'!$B5</f>
        <v>1.287172280779869</v>
      </c>
      <c r="CM5" s="5">
        <f>'MUSES-C.cm-1'!CF5/'MUSES-C.cm-1'!$B5</f>
        <v>1.3215903548770853</v>
      </c>
      <c r="CN5" s="5">
        <f>'MUSES-C.cm-1'!ED5/'MUSES-C.cm-1'!$B5</f>
        <v>0.4348573151200419</v>
      </c>
      <c r="CO5" s="5">
        <f>'MUSES-C.cm-1'!EO5/'MUSES-C.cm-1'!$B5</f>
        <v>1.7122080622293658</v>
      </c>
      <c r="CP5" s="5">
        <f>'MUSES-C.cm-1'!EP5/'MUSES-C.cm-1'!$B5</f>
        <v>1.7759000362786737</v>
      </c>
      <c r="CQ5" s="5">
        <f>'MUSES-C.cm-1'!EQ5/'MUSES-C.cm-1'!$B5</f>
        <v>1.6895056202177217</v>
      </c>
      <c r="CR5" s="5"/>
    </row>
    <row r="6" spans="1:96" ht="15.75">
      <c r="A6" s="1">
        <v>25</v>
      </c>
      <c r="B6" s="5">
        <f>'MUSES-C.cm-1'!B6/'MUSES-C.cm-1'!$B6</f>
        <v>1</v>
      </c>
      <c r="C6" s="5">
        <f>'MUSES-C.cm-1'!BQ6/'MUSES-C.cm-1'!$B6</f>
        <v>0.5513557016900019</v>
      </c>
      <c r="D6" s="5">
        <f>'MUSES-C.cm-1'!E6/'MUSES-C.cm-1'!$B6</f>
        <v>0.5949315702410208</v>
      </c>
      <c r="E6" s="5">
        <f>'MUSES-C.cm-1'!F6/'MUSES-C.cm-1'!$B6</f>
        <v>0.8435884669770212</v>
      </c>
      <c r="F6" s="5">
        <f>'MUSES-C.cm-1'!G6/'MUSES-C.cm-1'!$B6</f>
        <v>1.0906104703622161</v>
      </c>
      <c r="G6" s="5">
        <f>'MUSES-C.cm-1'!H6/'MUSES-C.cm-1'!$B6</f>
        <v>1.1398236376630357</v>
      </c>
      <c r="H6" s="5">
        <f>'MUSES-C.cm-1'!I6/'MUSES-C.cm-1'!$B6</f>
        <v>1.3360529279192763</v>
      </c>
      <c r="I6" s="5">
        <f>'MUSES-C.cm-1'!J6/'MUSES-C.cm-1'!$B6</f>
        <v>1.4337991579178617</v>
      </c>
      <c r="J6" s="5">
        <f>'MUSES-C.cm-1'!K6/'MUSES-C.cm-1'!$B6</f>
        <v>1.5799666325531343</v>
      </c>
      <c r="K6" s="5">
        <f>'MUSES-C.cm-1'!M6/'MUSES-C.cm-1'!$B6</f>
        <v>1.918965714700498</v>
      </c>
      <c r="L6" s="5">
        <f>'MUSES-C.cm-1'!N6/'MUSES-C.cm-1'!$B6</f>
        <v>1.9671639175822784</v>
      </c>
      <c r="M6" s="5">
        <f>'MUSES-C.cm-1'!O6/'MUSES-C.cm-1'!$B6</f>
        <v>2.063390881530678</v>
      </c>
      <c r="N6" s="5">
        <f>'MUSES-C.cm-1'!Q6/'MUSES-C.cm-1'!$B6</f>
        <v>2.5412146098386956</v>
      </c>
      <c r="O6" s="5">
        <f>'MUSES-C.cm-1'!S6/'MUSES-C.cm-1'!$B6</f>
        <v>3.013720661300344</v>
      </c>
      <c r="P6" s="5">
        <f>'MUSES-C.cm-1'!U6/'MUSES-C.cm-1'!$B6</f>
        <v>3.4811519073439268</v>
      </c>
      <c r="Q6" s="5">
        <f>'MUSES-C.cm-1'!W6/'MUSES-C.cm-1'!$B6</f>
        <v>3.943718067319224</v>
      </c>
      <c r="R6" s="5">
        <f>'MUSES-C.cm-1'!X6/'MUSES-C.cm-1'!$B6</f>
        <v>4.173234581005836</v>
      </c>
      <c r="S6" s="5">
        <f>'MUSES-C.cm-1'!Y6/'MUSES-C.cm-1'!$B6</f>
        <v>4.356018914584676</v>
      </c>
      <c r="T6" s="5">
        <f>'MUSES-C.cm-1'!Z6/'MUSES-C.cm-1'!$B6</f>
        <v>4.40160117843063</v>
      </c>
      <c r="U6" s="5">
        <f>'MUSES-C.cm-1'!AB6/'MUSES-C.cm-1'!$B6</f>
        <v>4.8549600172519645</v>
      </c>
      <c r="V6" s="5">
        <f>'MUSES-C.cm-1'!AD6/'MUSES-C.cm-1'!$B6</f>
        <v>5.3039337000068425</v>
      </c>
      <c r="W6" s="5">
        <f>'MUSES-C.cm-1'!AF6/'MUSES-C.cm-1'!$B6</f>
        <v>0.6146503309603226</v>
      </c>
      <c r="X6" s="5">
        <f>'MUSES-C.cm-1'!AG6/'MUSES-C.cm-1'!$B6</f>
        <v>0.7861561092591218</v>
      </c>
      <c r="Y6" s="5">
        <f>'MUSES-C.cm-1'!AH6/'MUSES-C.cm-1'!$B6</f>
        <v>0.9560984993391873</v>
      </c>
      <c r="Z6" s="5">
        <f>'MUSES-C.cm-1'!AI6/'MUSES-C.cm-1'!$B6</f>
        <v>1.291570401381983</v>
      </c>
      <c r="AA6" s="5">
        <f>'MUSES-C.cm-1'!AJ6/'MUSES-C.cm-1'!$B6</f>
        <v>1.6215808033311807</v>
      </c>
      <c r="AB6" s="5">
        <f>'MUSES-C.cm-1'!AK6/'MUSES-C.cm-1'!$B6</f>
        <v>1.9465870022185485</v>
      </c>
      <c r="AC6" s="5">
        <f>'MUSES-C.cm-1'!AL6/'MUSES-C.cm-1'!$B6</f>
        <v>2.2669966280310843</v>
      </c>
      <c r="AD6" s="5">
        <f>'MUSES-C.cm-1'!AM6/'MUSES-C.cm-1'!$B6</f>
        <v>2.583174208387677</v>
      </c>
      <c r="AE6" s="5">
        <f>'MUSES-C.cm-1'!AN6/'MUSES-C.cm-1'!$B6</f>
        <v>2.8954467188180364</v>
      </c>
      <c r="AF6" s="5">
        <f>'MUSES-C.cm-1'!AO6/'MUSES-C.cm-1'!$B6</f>
        <v>3.204108296925615</v>
      </c>
      <c r="AG6" s="5">
        <f>'MUSES-C.cm-1'!AP6/'MUSES-C.cm-1'!$B6</f>
        <v>3.509424263783867</v>
      </c>
      <c r="AH6" s="5">
        <f>'MUSES-C.cm-1'!AQ6/'MUSES-C.cm-1'!$B6</f>
        <v>3.81163456849895</v>
      </c>
      <c r="AI6" s="5">
        <f>'MUSES-C.cm-1'!AR6/'MUSES-C.cm-1'!$B6</f>
        <v>1.1266362635031892</v>
      </c>
      <c r="AJ6" s="5">
        <f>'MUSES-C.cm-1'!AS6/'MUSES-C.cm-1'!$B6</f>
        <v>1.2879046296581704</v>
      </c>
      <c r="AK6" s="5">
        <f>'MUSES-C.cm-1'!AT6/'MUSES-C.cm-1'!$B6</f>
        <v>1.4481035626067007</v>
      </c>
      <c r="AL6" s="5">
        <f>'MUSES-C.cm-1'!AU6/'MUSES-C.cm-1'!$B6</f>
        <v>1.6072778341267868</v>
      </c>
      <c r="AM6" s="5">
        <f>'MUSES-C.cm-1'!AV6/'MUSES-C.cm-1'!$B6</f>
        <v>1.7654697512339248</v>
      </c>
      <c r="AN6" s="5">
        <f>'MUSES-C.cm-1'!AW6/'MUSES-C.cm-1'!$B6</f>
        <v>1.9227193234901467</v>
      </c>
      <c r="AO6" s="5">
        <f>'MUSES-C.cm-1'!AX6/'MUSES-C.cm-1'!$B6</f>
        <v>2.079064416867208</v>
      </c>
      <c r="AP6" s="5">
        <f>'MUSES-C.cm-1'!AY6/'MUSES-C.cm-1'!$B6</f>
        <v>2.2345408954079233</v>
      </c>
      <c r="AQ6" s="5">
        <f>'MUSES-C.cm-1'!AZ6/'MUSES-C.cm-1'!$B6</f>
        <v>2.389182751799859</v>
      </c>
      <c r="AR6" s="5">
        <f>'MUSES-C.cm-1'!BA6/'MUSES-C.cm-1'!$B6</f>
        <v>2.5430222278607713</v>
      </c>
      <c r="AS6" s="5">
        <f>'MUSES-C.cm-1'!BB6/'MUSES-C.cm-1'!$B6</f>
        <v>2.6960899258336037</v>
      </c>
      <c r="AT6" s="5">
        <f>'MUSES-C.cm-1'!BE6/'MUSES-C.cm-1'!$B6</f>
        <v>0.857923585067499</v>
      </c>
      <c r="AU6" s="5">
        <f>'MUSES-C.cm-1'!BF6/'MUSES-C.cm-1'!$B6</f>
        <v>0.8237285494485314</v>
      </c>
      <c r="AV6" s="5">
        <f>'MUSES-C.cm-1'!BG6/'MUSES-C.cm-1'!$B6</f>
        <v>0.7894926713564278</v>
      </c>
      <c r="AW6" s="5">
        <f>'MUSES-C.cm-1'!BH6/'MUSES-C.cm-1'!$B6</f>
        <v>0.7552152344688836</v>
      </c>
      <c r="AX6" s="5">
        <f>'MUSES-C.cm-1'!BI6/'MUSES-C.cm-1'!$B6</f>
        <v>0.7208955056139744</v>
      </c>
      <c r="AY6" s="5">
        <f>'MUSES-C.cm-1'!BJ6/'MUSES-C.cm-1'!$B6</f>
        <v>0.6865327342717972</v>
      </c>
      <c r="AZ6" s="5">
        <f>'MUSES-C.cm-1'!BK6/'MUSES-C.cm-1'!$B6</f>
        <v>0.6521261520583166</v>
      </c>
      <c r="BA6" s="5">
        <f>'MUSES-C.cm-1'!BL6/'MUSES-C.cm-1'!$B6</f>
        <v>0.6176749721906735</v>
      </c>
      <c r="BB6" s="5">
        <f>'MUSES-C.cm-1'!BM6/'MUSES-C.cm-1'!$B6</f>
        <v>0.5831783889331715</v>
      </c>
      <c r="BC6" s="5">
        <f>'MUSES-C.cm-1'!BN6/'MUSES-C.cm-1'!$B6</f>
        <v>0.5486355770231268</v>
      </c>
      <c r="BD6" s="5">
        <f>'MUSES-C.cm-1'!BO6/'MUSES-C.cm-1'!$B6</f>
        <v>0.5140456910757151</v>
      </c>
      <c r="BE6" s="5">
        <f>'MUSES-C.cm-1'!CG6/'MUSES-C.cm-1'!$B6</f>
        <v>6.573164850979712</v>
      </c>
      <c r="BF6" s="5">
        <f>'MUSES-C.cm-1'!CH6/'MUSES-C.cm-1'!$B6</f>
        <v>7.873099630341395</v>
      </c>
      <c r="BG6" s="5">
        <f>'MUSES-C.cm-1'!CP6/'MUSES-C.cm-1'!$B6</f>
        <v>7.263348137826817</v>
      </c>
      <c r="BH6" s="5">
        <f>'MUSES-C.cm-1'!CQ6/'MUSES-C.cm-1'!$B6</f>
        <v>8.30092501947396</v>
      </c>
      <c r="BI6" s="5">
        <f>'MUSES-C.cm-1'!CR6/'MUSES-C.cm-1'!$B6</f>
        <v>16.23963592570469</v>
      </c>
      <c r="BJ6" s="5">
        <f>'MUSES-C.cm-1'!DB6/'MUSES-C.cm-1'!$B6</f>
        <v>23.202189322172615</v>
      </c>
      <c r="BK6" s="5">
        <f>'MUSES-C.cm-1'!EG6/'MUSES-C.cm-1'!$B6</f>
        <v>4.176383364694459</v>
      </c>
      <c r="BL6" s="5">
        <f>'MUSES-C.cm-1'!EH6/'MUSES-C.cm-1'!$B6</f>
        <v>4.877001055270642</v>
      </c>
      <c r="BM6" s="5">
        <f>'MUSES-C.cm-1'!DM6/'MUSES-C.cm-1'!$B6</f>
        <v>0.44104034728530983</v>
      </c>
      <c r="BN6" s="5">
        <f>'MUSES-C.cm-1'!DN6/'MUSES-C.cm-1'!$B6</f>
        <v>0.8319831242848226</v>
      </c>
      <c r="BO6" s="5">
        <f>'MUSES-C.cm-1'!DO6/'MUSES-C.cm-1'!$B6</f>
        <v>1.0630134001480869</v>
      </c>
      <c r="BP6" s="5">
        <f>'MUSES-C.cm-1'!DP6/'MUSES-C.cm-1'!$B6</f>
        <v>1.101278659491667</v>
      </c>
      <c r="BQ6" s="5">
        <f>'MUSES-C.cm-1'!DQ6/'MUSES-C.cm-1'!$B6</f>
        <v>1.139477650598324</v>
      </c>
      <c r="BR6" s="5">
        <f>'MUSES-C.cm-1'!DR6/'MUSES-C.cm-1'!$B6</f>
        <v>1.1776111834713685</v>
      </c>
      <c r="BS6" s="5">
        <f>'MUSES-C.cm-1'!DS6/'MUSES-C.cm-1'!$B6</f>
        <v>1.2156800549666764</v>
      </c>
      <c r="BT6" s="5">
        <f>'MUSES-C.cm-1'!DT6/'MUSES-C.cm-1'!$B6</f>
        <v>1.4427784279816964</v>
      </c>
      <c r="BU6" s="5">
        <f>'MUSES-C.cm-1'!DU6/'MUSES-C.cm-1'!$B6</f>
        <v>1.4804159316242902</v>
      </c>
      <c r="BV6" s="5">
        <f>'MUSES-C.cm-1'!DV6/'MUSES-C.cm-1'!$B6</f>
        <v>1.592978815230313</v>
      </c>
      <c r="BW6" s="5">
        <f>'MUSES-C.cm-1'!DW6/'MUSES-C.cm-1'!$B6</f>
        <v>1.964599819944414</v>
      </c>
      <c r="BX6" s="5">
        <f>'MUSES-C.cm-1'!DX6/'MUSES-C.cm-1'!$B6</f>
        <v>2.3311592410435336</v>
      </c>
      <c r="BY6" s="5">
        <f>'MUSES-C.cm-1'!DY6/'MUSES-C.cm-1'!$B6</f>
        <v>2.6931872040191878</v>
      </c>
      <c r="BZ6" s="5">
        <f>'MUSES-C.cm-1'!DZ6/'MUSES-C.cm-1'!$B6</f>
        <v>3.0511423013693757</v>
      </c>
      <c r="CA6" s="5">
        <f>'MUSES-C.cm-1'!EA6/'MUSES-C.cm-1'!$B6</f>
        <v>3.4054232643311493</v>
      </c>
      <c r="CB6" s="5">
        <f>'MUSES-C.cm-1'!EB6/'MUSES-C.cm-1'!$B6</f>
        <v>3.7563784215212914</v>
      </c>
      <c r="CC6" s="5">
        <f>'MUSES-C.cm-1'!EC6/'MUSES-C.cm-1'!$B6</f>
        <v>4.104313419052919</v>
      </c>
      <c r="CD6" s="5">
        <f>'MUSES-C.cm-1'!EI6/'MUSES-C.cm-1'!$B6</f>
        <v>1.2404424362835105</v>
      </c>
      <c r="CE6" s="5">
        <f>'MUSES-C.cm-1'!EJ6/'MUSES-C.cm-1'!$B6</f>
        <v>0.8646401349564742</v>
      </c>
      <c r="CF6" s="5">
        <f>'MUSES-C.cm-1'!EK6/'MUSES-C.cm-1'!$B6</f>
        <v>0.35054107638253107</v>
      </c>
      <c r="CG6" s="5">
        <f>'MUSES-C.cm-1'!EL6/'MUSES-C.cm-1'!$B6</f>
        <v>4.069151140290564</v>
      </c>
      <c r="CH6" s="5">
        <f>'MUSES-C.cm-1'!EM6/'MUSES-C.cm-1'!$B6</f>
        <v>0.728808903108777</v>
      </c>
      <c r="CI6" s="5">
        <f>'MUSES-C.cm-1'!EN6/'MUSES-C.cm-1'!$B6</f>
        <v>0.18612000568505796</v>
      </c>
      <c r="CJ6" s="5">
        <f>'MUSES-C.cm-1'!CI6/'MUSES-C.cm-1'!$B6</f>
        <v>0.6413177388385319</v>
      </c>
      <c r="CK6" s="5">
        <f>'MUSES-C.cm-1'!CN6/'MUSES-C.cm-1'!$B6</f>
        <v>0.8923054176447092</v>
      </c>
      <c r="CL6" s="5">
        <f>'MUSES-C.cm-1'!CE6/'MUSES-C.cm-1'!$B6</f>
        <v>1.263463186596582</v>
      </c>
      <c r="CM6" s="5">
        <f>'MUSES-C.cm-1'!CF6/'MUSES-C.cm-1'!$B6</f>
        <v>1.2978535863571259</v>
      </c>
      <c r="CN6" s="5">
        <f>'MUSES-C.cm-1'!ED6/'MUSES-C.cm-1'!$B6</f>
        <v>0.43966528938470245</v>
      </c>
      <c r="CO6" s="5">
        <f>'MUSES-C.cm-1'!EO6/'MUSES-C.cm-1'!$B6</f>
        <v>1.6740957627806727</v>
      </c>
      <c r="CP6" s="5">
        <f>'MUSES-C.cm-1'!EP6/'MUSES-C.cm-1'!$B6</f>
        <v>1.7344432806451666</v>
      </c>
      <c r="CQ6" s="5">
        <f>'MUSES-C.cm-1'!EQ6/'MUSES-C.cm-1'!$B6</f>
        <v>1.6520321968492082</v>
      </c>
      <c r="CR6" s="5"/>
    </row>
    <row r="7" spans="1:96" ht="15.75">
      <c r="A7" s="1">
        <v>30</v>
      </c>
      <c r="B7" s="5">
        <f>'MUSES-C.cm-1'!B7/'MUSES-C.cm-1'!$B7</f>
        <v>1</v>
      </c>
      <c r="C7" s="5">
        <f>'MUSES-C.cm-1'!BQ7/'MUSES-C.cm-1'!$B7</f>
        <v>0.5618222476051732</v>
      </c>
      <c r="D7" s="5">
        <f>'MUSES-C.cm-1'!E7/'MUSES-C.cm-1'!$B7</f>
        <v>0.6111122408680608</v>
      </c>
      <c r="E7" s="5">
        <f>'MUSES-C.cm-1'!F7/'MUSES-C.cm-1'!$B7</f>
        <v>0.8497630340074666</v>
      </c>
      <c r="F7" s="5">
        <f>'MUSES-C.cm-1'!G7/'MUSES-C.cm-1'!$B7</f>
        <v>1.0868471146223104</v>
      </c>
      <c r="G7" s="5">
        <f>'MUSES-C.cm-1'!H7/'MUSES-C.cm-1'!$B7</f>
        <v>1.1340806638914365</v>
      </c>
      <c r="H7" s="5">
        <f>'MUSES-C.cm-1'!I7/'MUSES-C.cm-1'!$B7</f>
        <v>1.3224174261335453</v>
      </c>
      <c r="I7" s="5">
        <f>'MUSES-C.cm-1'!J7/'MUSES-C.cm-1'!$B7</f>
        <v>1.4162327148167417</v>
      </c>
      <c r="J7" s="5">
        <f>'MUSES-C.cm-1'!K7/'MUSES-C.cm-1'!$B7</f>
        <v>1.556522555180962</v>
      </c>
      <c r="K7" s="5">
        <f>'MUSES-C.cm-1'!M7/'MUSES-C.cm-1'!$B7</f>
        <v>1.8818925987564865</v>
      </c>
      <c r="L7" s="5">
        <f>'MUSES-C.cm-1'!N7/'MUSES-C.cm-1'!$B7</f>
        <v>1.9281533435214466</v>
      </c>
      <c r="M7" s="5">
        <f>'MUSES-C.cm-1'!O7/'MUSES-C.cm-1'!$B7</f>
        <v>2.020512411209815</v>
      </c>
      <c r="N7" s="5">
        <f>'MUSES-C.cm-1'!Q7/'MUSES-C.cm-1'!$B7</f>
        <v>2.4791336807261817</v>
      </c>
      <c r="O7" s="5">
        <f>'MUSES-C.cm-1'!S7/'MUSES-C.cm-1'!$B7</f>
        <v>2.9326569218123506</v>
      </c>
      <c r="P7" s="5">
        <f>'MUSES-C.cm-1'!U7/'MUSES-C.cm-1'!$B7</f>
        <v>3.3813144564160047</v>
      </c>
      <c r="Q7" s="5">
        <f>'MUSES-C.cm-1'!W7/'MUSES-C.cm-1'!$B7</f>
        <v>3.82530689441599</v>
      </c>
      <c r="R7" s="5">
        <f>'MUSES-C.cm-1'!X7/'MUSES-C.cm-1'!$B7</f>
        <v>4.045609030755679</v>
      </c>
      <c r="S7" s="5">
        <f>'MUSES-C.cm-1'!Y7/'MUSES-C.cm-1'!$B7</f>
        <v>4.221055826077335</v>
      </c>
      <c r="T7" s="5">
        <f>'MUSES-C.cm-1'!Z7/'MUSES-C.cm-1'!$B7</f>
        <v>4.264808365960797</v>
      </c>
      <c r="U7" s="5">
        <f>'MUSES-C.cm-1'!AB7/'MUSES-C.cm-1'!$B7</f>
        <v>4.699970750928326</v>
      </c>
      <c r="V7" s="5">
        <f>'MUSES-C.cm-1'!AD7/'MUSES-C.cm-1'!$B7</f>
        <v>5.130927122822735</v>
      </c>
      <c r="W7" s="5">
        <f>'MUSES-C.cm-1'!AF7/'MUSES-C.cm-1'!$B7</f>
        <v>0.6297248340453955</v>
      </c>
      <c r="X7" s="5">
        <f>'MUSES-C.cm-1'!AG7/'MUSES-C.cm-1'!$B7</f>
        <v>0.7942311957859203</v>
      </c>
      <c r="Y7" s="5">
        <f>'MUSES-C.cm-1'!AH7/'MUSES-C.cm-1'!$B7</f>
        <v>0.9572420732120661</v>
      </c>
      <c r="Z7" s="5">
        <f>'MUSES-C.cm-1'!AI7/'MUSES-C.cm-1'!$B7</f>
        <v>1.2790426180496843</v>
      </c>
      <c r="AA7" s="5">
        <f>'MUSES-C.cm-1'!AJ7/'MUSES-C.cm-1'!$B7</f>
        <v>1.5956188765423729</v>
      </c>
      <c r="AB7" s="5">
        <f>'MUSES-C.cm-1'!AK7/'MUSES-C.cm-1'!$B7</f>
        <v>1.9074082835702373</v>
      </c>
      <c r="AC7" s="5">
        <f>'MUSES-C.cm-1'!AL7/'MUSES-C.cm-1'!$B7</f>
        <v>2.214800764197521</v>
      </c>
      <c r="AD7" s="5">
        <f>'MUSES-C.cm-1'!AM7/'MUSES-C.cm-1'!$B7</f>
        <v>2.5181450132203556</v>
      </c>
      <c r="AE7" s="5">
        <f>'MUSES-C.cm-1'!AN7/'MUSES-C.cm-1'!$B7</f>
        <v>2.81775380437594</v>
      </c>
      <c r="AF7" s="5">
        <f>'MUSES-C.cm-1'!AO7/'MUSES-C.cm-1'!$B7</f>
        <v>3.113908499751412</v>
      </c>
      <c r="AG7" s="5">
        <f>'MUSES-C.cm-1'!AP7/'MUSES-C.cm-1'!$B7</f>
        <v>3.40686289651556</v>
      </c>
      <c r="AH7" s="5">
        <f>'MUSES-C.cm-1'!AQ7/'MUSES-C.cm-1'!$B7</f>
        <v>3.6968465218710342</v>
      </c>
      <c r="AI7" s="5">
        <f>'MUSES-C.cm-1'!AR7/'MUSES-C.cm-1'!$B7</f>
        <v>1.1136411869656437</v>
      </c>
      <c r="AJ7" s="5">
        <f>'MUSES-C.cm-1'!AS7/'MUSES-C.cm-1'!$B7</f>
        <v>1.2683918589399452</v>
      </c>
      <c r="AK7" s="5">
        <f>'MUSES-C.cm-1'!AT7/'MUSES-C.cm-1'!$B7</f>
        <v>1.422118847946333</v>
      </c>
      <c r="AL7" s="5">
        <f>'MUSES-C.cm-1'!AU7/'MUSES-C.cm-1'!$B7</f>
        <v>1.5748650104309239</v>
      </c>
      <c r="AM7" s="5">
        <f>'MUSES-C.cm-1'!AV7/'MUSES-C.cm-1'!$B7</f>
        <v>1.7266708435196032</v>
      </c>
      <c r="AN7" s="5">
        <f>'MUSES-C.cm-1'!AW7/'MUSES-C.cm-1'!$B7</f>
        <v>1.8775746451696051</v>
      </c>
      <c r="AO7" s="5">
        <f>'MUSES-C.cm-1'!AX7/'MUSES-C.cm-1'!$B7</f>
        <v>2.0276126614504504</v>
      </c>
      <c r="AP7" s="5">
        <f>'MUSES-C.cm-1'!AY7/'MUSES-C.cm-1'!$B7</f>
        <v>2.1768192221450287</v>
      </c>
      <c r="AQ7" s="5">
        <f>'MUSES-C.cm-1'!AZ7/'MUSES-C.cm-1'!$B7</f>
        <v>2.325226865737353</v>
      </c>
      <c r="AR7" s="5">
        <f>'MUSES-C.cm-1'!BA7/'MUSES-C.cm-1'!$B7</f>
        <v>2.4728664547436585</v>
      </c>
      <c r="AS7" s="5">
        <f>'MUSES-C.cm-1'!BB7/'MUSES-C.cm-1'!$B7</f>
        <v>2.619767282246196</v>
      </c>
      <c r="AT7" s="5">
        <f>'MUSES-C.cm-1'!BE7/'MUSES-C.cm-1'!$B7</f>
        <v>0.8515659795445524</v>
      </c>
      <c r="AU7" s="5">
        <f>'MUSES-C.cm-1'!BF7/'MUSES-C.cm-1'!$B7</f>
        <v>0.8191392818428322</v>
      </c>
      <c r="AV7" s="5">
        <f>'MUSES-C.cm-1'!BG7/'MUSES-C.cm-1'!$B7</f>
        <v>0.7866741176215958</v>
      </c>
      <c r="AW7" s="5">
        <f>'MUSES-C.cm-1'!BH7/'MUSES-C.cm-1'!$B7</f>
        <v>0.7541698122295849</v>
      </c>
      <c r="AX7" s="5">
        <f>'MUSES-C.cm-1'!BI7/'MUSES-C.cm-1'!$B7</f>
        <v>0.7216256751461239</v>
      </c>
      <c r="AY7" s="5">
        <f>'MUSES-C.cm-1'!BJ7/'MUSES-C.cm-1'!$B7</f>
        <v>0.6890409995117529</v>
      </c>
      <c r="AZ7" s="5">
        <f>'MUSES-C.cm-1'!BK7/'MUSES-C.cm-1'!$B7</f>
        <v>0.6564150616421011</v>
      </c>
      <c r="BA7" s="5">
        <f>'MUSES-C.cm-1'!BL7/'MUSES-C.cm-1'!$B7</f>
        <v>0.6237471205242984</v>
      </c>
      <c r="BB7" s="5">
        <f>'MUSES-C.cm-1'!BM7/'MUSES-C.cm-1'!$B7</f>
        <v>0.5910364172951937</v>
      </c>
      <c r="BC7" s="5">
        <f>'MUSES-C.cm-1'!BN7/'MUSES-C.cm-1'!$B7</f>
        <v>0.5582821747006027</v>
      </c>
      <c r="BD7" s="5">
        <f>'MUSES-C.cm-1'!BO7/'MUSES-C.cm-1'!$B7</f>
        <v>0.525483596534778</v>
      </c>
      <c r="BE7" s="5">
        <f>'MUSES-C.cm-1'!CG7/'MUSES-C.cm-1'!$B7</f>
        <v>6.338492893607958</v>
      </c>
      <c r="BF7" s="5">
        <f>'MUSES-C.cm-1'!CH7/'MUSES-C.cm-1'!$B7</f>
        <v>7.599977373026347</v>
      </c>
      <c r="BG7" s="5">
        <f>'MUSES-C.cm-1'!CP7/'MUSES-C.cm-1'!$B7</f>
        <v>6.991793629792477</v>
      </c>
      <c r="BH7" s="5">
        <f>'MUSES-C.cm-1'!CQ7/'MUSES-C.cm-1'!$B7</f>
        <v>7.98224501034391</v>
      </c>
      <c r="BI7" s="5">
        <f>'MUSES-C.cm-1'!CR7/'MUSES-C.cm-1'!$B7</f>
        <v>15.630280765219483</v>
      </c>
      <c r="BJ7" s="5">
        <f>'MUSES-C.cm-1'!DB7/'MUSES-C.cm-1'!$B7</f>
        <v>22.267827169115343</v>
      </c>
      <c r="BK7" s="5">
        <f>'MUSES-C.cm-1'!EG7/'MUSES-C.cm-1'!$B7</f>
        <v>4.0290016782631985</v>
      </c>
      <c r="BL7" s="5">
        <f>'MUSES-C.cm-1'!EH7/'MUSES-C.cm-1'!$B7</f>
        <v>4.721105706568461</v>
      </c>
      <c r="BM7" s="5">
        <f>'MUSES-C.cm-1'!DM7/'MUSES-C.cm-1'!$B7</f>
        <v>0.45675328970337575</v>
      </c>
      <c r="BN7" s="5">
        <f>'MUSES-C.cm-1'!DN7/'MUSES-C.cm-1'!$B7</f>
        <v>0.831850435214477</v>
      </c>
      <c r="BO7" s="5">
        <f>'MUSES-C.cm-1'!DO7/'MUSES-C.cm-1'!$B7</f>
        <v>1.0535271488575249</v>
      </c>
      <c r="BP7" s="5">
        <f>'MUSES-C.cm-1'!DP7/'MUSES-C.cm-1'!$B7</f>
        <v>1.0902439137273343</v>
      </c>
      <c r="BQ7" s="5">
        <f>'MUSES-C.cm-1'!DQ7/'MUSES-C.cm-1'!$B7</f>
        <v>1.1268972935382426</v>
      </c>
      <c r="BR7" s="5">
        <f>'MUSES-C.cm-1'!DR7/'MUSES-C.cm-1'!$B7</f>
        <v>1.1634880630521867</v>
      </c>
      <c r="BS7" s="5">
        <f>'MUSES-C.cm-1'!DS7/'MUSES-C.cm-1'!$B7</f>
        <v>1.2000169844556818</v>
      </c>
      <c r="BT7" s="5">
        <f>'MUSES-C.cm-1'!DT7/'MUSES-C.cm-1'!$B7</f>
        <v>1.4179328632674384</v>
      </c>
      <c r="BU7" s="5">
        <f>'MUSES-C.cm-1'!DU7/'MUSES-C.cm-1'!$B7</f>
        <v>1.4540491846377688</v>
      </c>
      <c r="BV7" s="5">
        <f>'MUSES-C.cm-1'!DV7/'MUSES-C.cm-1'!$B7</f>
        <v>1.5620637329047293</v>
      </c>
      <c r="BW7" s="5">
        <f>'MUSES-C.cm-1'!DW7/'MUSES-C.cm-1'!$B7</f>
        <v>1.9186797518422918</v>
      </c>
      <c r="BX7" s="5">
        <f>'MUSES-C.cm-1'!DX7/'MUSES-C.cm-1'!$B7</f>
        <v>2.2704544049843562</v>
      </c>
      <c r="BY7" s="5">
        <f>'MUSES-C.cm-1'!DY7/'MUSES-C.cm-1'!$B7</f>
        <v>2.617894753285984</v>
      </c>
      <c r="BZ7" s="5">
        <f>'MUSES-C.cm-1'!DZ7/'MUSES-C.cm-1'!$B7</f>
        <v>2.961439436944152</v>
      </c>
      <c r="CA7" s="5">
        <f>'MUSES-C.cm-1'!EA7/'MUSES-C.cm-1'!$B7</f>
        <v>3.3014698393201756</v>
      </c>
      <c r="CB7" s="5">
        <f>'MUSES-C.cm-1'!EB7/'MUSES-C.cm-1'!$B7</f>
        <v>3.6383191340567658</v>
      </c>
      <c r="CC7" s="5">
        <f>'MUSES-C.cm-1'!EC7/'MUSES-C.cm-1'!$B7</f>
        <v>3.9722796693101765</v>
      </c>
      <c r="CD7" s="5">
        <f>'MUSES-C.cm-1'!EI7/'MUSES-C.cm-1'!$B7</f>
        <v>1.213688408767923</v>
      </c>
      <c r="CE7" s="5">
        <f>'MUSES-C.cm-1'!EJ7/'MUSES-C.cm-1'!$B7</f>
        <v>0.8619314746606351</v>
      </c>
      <c r="CF7" s="5">
        <f>'MUSES-C.cm-1'!EK7/'MUSES-C.cm-1'!$B7</f>
        <v>0.3795941746102179</v>
      </c>
      <c r="CG7" s="5">
        <f>'MUSES-C.cm-1'!EL7/'MUSES-C.cm-1'!$B7</f>
        <v>3.948611975711917</v>
      </c>
      <c r="CH7" s="5">
        <f>'MUSES-C.cm-1'!EM7/'MUSES-C.cm-1'!$B7</f>
        <v>0.7237729155033531</v>
      </c>
      <c r="CI7" s="5">
        <f>'MUSES-C.cm-1'!EN7/'MUSES-C.cm-1'!$B7</f>
        <v>0.20338799659485166</v>
      </c>
      <c r="CJ7" s="5">
        <f>'MUSES-C.cm-1'!CI7/'MUSES-C.cm-1'!$B7</f>
        <v>0.6585968313887361</v>
      </c>
      <c r="CK7" s="5">
        <f>'MUSES-C.cm-1'!CN7/'MUSES-C.cm-1'!$B7</f>
        <v>0.8988838514403146</v>
      </c>
      <c r="CL7" s="5">
        <f>'MUSES-C.cm-1'!CE7/'MUSES-C.cm-1'!$B7</f>
        <v>1.2372954077717353</v>
      </c>
      <c r="CM7" s="5">
        <f>'MUSES-C.cm-1'!CF7/'MUSES-C.cm-1'!$B7</f>
        <v>1.2706444587787848</v>
      </c>
      <c r="CN7" s="5">
        <f>'MUSES-C.cm-1'!ED7/'MUSES-C.cm-1'!$B7</f>
        <v>0.4516474081860626</v>
      </c>
      <c r="CO7" s="5">
        <f>'MUSES-C.cm-1'!EO7/'MUSES-C.cm-1'!$B7</f>
        <v>1.6273955829775317</v>
      </c>
      <c r="CP7" s="5">
        <f>'MUSES-C.cm-1'!EP7/'MUSES-C.cm-1'!$B7</f>
        <v>1.6832862068383105</v>
      </c>
      <c r="CQ7" s="5">
        <f>'MUSES-C.cm-1'!EQ7/'MUSES-C.cm-1'!$B7</f>
        <v>1.6061132817361436</v>
      </c>
      <c r="CR7" s="5"/>
    </row>
    <row r="8" spans="1:96" ht="15.75">
      <c r="A8" s="1">
        <v>35</v>
      </c>
      <c r="B8" s="5">
        <f>'MUSES-C.cm-1'!B8/'MUSES-C.cm-1'!$B8</f>
        <v>1</v>
      </c>
      <c r="C8" s="5">
        <f>'MUSES-C.cm-1'!BQ8/'MUSES-C.cm-1'!$B8</f>
        <v>0.5750583060235284</v>
      </c>
      <c r="D8" s="5">
        <f>'MUSES-C.cm-1'!E8/'MUSES-C.cm-1'!$B8</f>
        <v>0.6337629410083272</v>
      </c>
      <c r="E8" s="5">
        <f>'MUSES-C.cm-1'!F8/'MUSES-C.cm-1'!$B8</f>
        <v>0.8584139750563148</v>
      </c>
      <c r="F8" s="5">
        <f>'MUSES-C.cm-1'!G8/'MUSES-C.cm-1'!$B8</f>
        <v>1.0815936905832269</v>
      </c>
      <c r="G8" s="5">
        <f>'MUSES-C.cm-1'!H8/'MUSES-C.cm-1'!$B8</f>
        <v>1.126057513051918</v>
      </c>
      <c r="H8" s="5">
        <f>'MUSES-C.cm-1'!I8/'MUSES-C.cm-1'!$B8</f>
        <v>1.3033516673257861</v>
      </c>
      <c r="I8" s="5">
        <f>'MUSES-C.cm-1'!J8/'MUSES-C.cm-1'!$B8</f>
        <v>1.3916670904873865</v>
      </c>
      <c r="J8" s="5">
        <f>'MUSES-C.cm-1'!K8/'MUSES-C.cm-1'!$B8</f>
        <v>1.5237334050413878</v>
      </c>
      <c r="K8" s="5">
        <f>'MUSES-C.cm-1'!M8/'MUSES-C.cm-1'!$B8</f>
        <v>1.8300347654345395</v>
      </c>
      <c r="L8" s="5">
        <f>'MUSES-C.cm-1'!N8/'MUSES-C.cm-1'!$B8</f>
        <v>1.873584770653943</v>
      </c>
      <c r="M8" s="5">
        <f>'MUSES-C.cm-1'!O8/'MUSES-C.cm-1'!$B8</f>
        <v>1.9605321811104253</v>
      </c>
      <c r="N8" s="5">
        <f>'MUSES-C.cm-1'!Q8/'MUSES-C.cm-1'!$B8</f>
        <v>2.392286876793787</v>
      </c>
      <c r="O8" s="5">
        <f>'MUSES-C.cm-1'!S8/'MUSES-C.cm-1'!$B8</f>
        <v>2.819250860654489</v>
      </c>
      <c r="P8" s="5">
        <f>'MUSES-C.cm-1'!U8/'MUSES-C.cm-1'!$B8</f>
        <v>3.2416416943988513</v>
      </c>
      <c r="Q8" s="5">
        <f>'MUSES-C.cm-1'!W8/'MUSES-C.cm-1'!$B8</f>
        <v>3.659647242445117</v>
      </c>
      <c r="R8" s="5">
        <f>'MUSES-C.cm-1'!X8/'MUSES-C.cm-1'!$B8</f>
        <v>3.8670573476765333</v>
      </c>
      <c r="S8" s="5">
        <f>'MUSES-C.cm-1'!Y8/'MUSES-C.cm-1'!$B8</f>
        <v>4.032238037539732</v>
      </c>
      <c r="T8" s="5">
        <f>'MUSES-C.cm-1'!Z8/'MUSES-C.cm-1'!$B8</f>
        <v>4.0734305718328185</v>
      </c>
      <c r="U8" s="5">
        <f>'MUSES-C.cm-1'!AB8/'MUSES-C.cm-1'!$B8</f>
        <v>4.483133912969895</v>
      </c>
      <c r="V8" s="5">
        <f>'MUSES-C.cm-1'!AD8/'MUSES-C.cm-1'!$B8</f>
        <v>4.888881884726489</v>
      </c>
      <c r="W8" s="5">
        <f>'MUSES-C.cm-1'!AF8/'MUSES-C.cm-1'!$B8</f>
        <v>0.6503136523025974</v>
      </c>
      <c r="X8" s="5">
        <f>'MUSES-C.cm-1'!AG8/'MUSES-C.cm-1'!$B8</f>
        <v>0.8050294492330546</v>
      </c>
      <c r="Y8" s="5">
        <f>'MUSES-C.cm-1'!AH8/'MUSES-C.cm-1'!$B8</f>
        <v>0.9583446929773829</v>
      </c>
      <c r="Z8" s="5">
        <f>'MUSES-C.cm-1'!AI8/'MUSES-C.cm-1'!$B8</f>
        <v>1.2610219266080576</v>
      </c>
      <c r="AA8" s="5">
        <f>'MUSES-C.cm-1'!AJ8/'MUSES-C.cm-1'!$B8</f>
        <v>1.5588065038495689</v>
      </c>
      <c r="AB8" s="5">
        <f>'MUSES-C.cm-1'!AK8/'MUSES-C.cm-1'!$B8</f>
        <v>1.852108091864029</v>
      </c>
      <c r="AC8" s="5">
        <f>'MUSES-C.cm-1'!AL8/'MUSES-C.cm-1'!$B8</f>
        <v>2.141291863850398</v>
      </c>
      <c r="AD8" s="5">
        <f>'MUSES-C.cm-1'!AM8/'MUSES-C.cm-1'!$B8</f>
        <v>2.426684379975851</v>
      </c>
      <c r="AE8" s="5">
        <f>'MUSES-C.cm-1'!AN8/'MUSES-C.cm-1'!$B8</f>
        <v>2.7085785595642204</v>
      </c>
      <c r="AF8" s="5">
        <f>'MUSES-C.cm-1'!AO8/'MUSES-C.cm-1'!$B8</f>
        <v>2.9872379042542785</v>
      </c>
      <c r="AG8" s="5">
        <f>'MUSES-C.cm-1'!AP8/'MUSES-C.cm-1'!$B8</f>
        <v>3.2629001005466183</v>
      </c>
      <c r="AH8" s="5">
        <f>'MUSES-C.cm-1'!AQ8/'MUSES-C.cm-1'!$B8</f>
        <v>3.535780105597181</v>
      </c>
      <c r="AI8" s="5">
        <f>'MUSES-C.cm-1'!AR8/'MUSES-C.cm-1'!$B8</f>
        <v>1.09951148541782</v>
      </c>
      <c r="AJ8" s="5">
        <f>'MUSES-C.cm-1'!AS8/'MUSES-C.cm-1'!$B8</f>
        <v>1.245128231941925</v>
      </c>
      <c r="AK8" s="5">
        <f>'MUSES-C.cm-1'!AT8/'MUSES-C.cm-1'!$B8</f>
        <v>1.3897857273122876</v>
      </c>
      <c r="AL8" s="5">
        <f>'MUSES-C.cm-1'!AU8/'MUSES-C.cm-1'!$B8</f>
        <v>1.5335241305397267</v>
      </c>
      <c r="AM8" s="5">
        <f>'MUSES-C.cm-1'!AV8/'MUSES-C.cm-1'!$B8</f>
        <v>1.676381389813228</v>
      </c>
      <c r="AN8" s="5">
        <f>'MUSES-C.cm-1'!AW8/'MUSES-C.cm-1'!$B8</f>
        <v>1.8183933925713984</v>
      </c>
      <c r="AO8" s="5">
        <f>'MUSES-C.cm-1'!AX8/'MUSES-C.cm-1'!$B8</f>
        <v>1.9595941035133642</v>
      </c>
      <c r="AP8" s="5">
        <f>'MUSES-C.cm-1'!AY8/'MUSES-C.cm-1'!$B8</f>
        <v>2.1000156916649617</v>
      </c>
      <c r="AQ8" s="5">
        <f>'MUSES-C.cm-1'!AZ8/'MUSES-C.cm-1'!$B8</f>
        <v>2.239688647499621</v>
      </c>
      <c r="AR8" s="5">
        <f>'MUSES-C.cm-1'!BA8/'MUSES-C.cm-1'!$B8</f>
        <v>2.3786418910103775</v>
      </c>
      <c r="AS8" s="5">
        <f>'MUSES-C.cm-1'!BB8/'MUSES-C.cm-1'!$B8</f>
        <v>2.516902871538315</v>
      </c>
      <c r="AT8" s="5">
        <f>'MUSES-C.cm-1'!BE8/'MUSES-C.cm-1'!$B8</f>
        <v>0.8457679883597676</v>
      </c>
      <c r="AU8" s="5">
        <f>'MUSES-C.cm-1'!BF8/'MUSES-C.cm-1'!$B8</f>
        <v>0.815446851552555</v>
      </c>
      <c r="AV8" s="5">
        <f>'MUSES-C.cm-1'!BG8/'MUSES-C.cm-1'!$B8</f>
        <v>0.7850900895763825</v>
      </c>
      <c r="AW8" s="5">
        <f>'MUSES-C.cm-1'!BH8/'MUSES-C.cm-1'!$B8</f>
        <v>0.7546970776134763</v>
      </c>
      <c r="AX8" s="5">
        <f>'MUSES-C.cm-1'!BI8/'MUSES-C.cm-1'!$B8</f>
        <v>0.7242671761488495</v>
      </c>
      <c r="AY8" s="5">
        <f>'MUSES-C.cm-1'!BJ8/'MUSES-C.cm-1'!$B8</f>
        <v>0.6937997305356038</v>
      </c>
      <c r="AZ8" s="5">
        <f>'MUSES-C.cm-1'!BK8/'MUSES-C.cm-1'!$B8</f>
        <v>0.663294070544711</v>
      </c>
      <c r="BA8" s="5">
        <f>'MUSES-C.cm-1'!BL8/'MUSES-C.cm-1'!$B8</f>
        <v>0.6327495098986236</v>
      </c>
      <c r="BB8" s="5">
        <f>'MUSES-C.cm-1'!BM8/'MUSES-C.cm-1'!$B8</f>
        <v>0.6021653457880325</v>
      </c>
      <c r="BC8" s="5">
        <f>'MUSES-C.cm-1'!BN8/'MUSES-C.cm-1'!$B8</f>
        <v>0.5715408583710604</v>
      </c>
      <c r="BD8" s="5">
        <f>'MUSES-C.cm-1'!BO8/'MUSES-C.cm-1'!$B8</f>
        <v>0.5408753102541338</v>
      </c>
      <c r="BE8" s="5">
        <f>'MUSES-C.cm-1'!CG8/'MUSES-C.cm-1'!$B8</f>
        <v>6.018353609808038</v>
      </c>
      <c r="BF8" s="5">
        <f>'MUSES-C.cm-1'!CH8/'MUSES-C.cm-1'!$B8</f>
        <v>7.2181912914525</v>
      </c>
      <c r="BG8" s="5">
        <f>'MUSES-C.cm-1'!CP8/'MUSES-C.cm-1'!$B8</f>
        <v>6.629475186901755</v>
      </c>
      <c r="BH8" s="5">
        <f>'MUSES-C.cm-1'!CQ8/'MUSES-C.cm-1'!$B8</f>
        <v>7.581123265633856</v>
      </c>
      <c r="BI8" s="5">
        <f>'MUSES-C.cm-1'!CR8/'MUSES-C.cm-1'!$B8</f>
        <v>14.78471793677161</v>
      </c>
      <c r="BJ8" s="5">
        <f>'MUSES-C.cm-1'!DB8/'MUSES-C.cm-1'!$B8</f>
        <v>21.186504796026163</v>
      </c>
      <c r="BK8" s="5">
        <f>'MUSES-C.cm-1'!EG8/'MUSES-C.cm-1'!$B8</f>
        <v>3.8283313005191797</v>
      </c>
      <c r="BL8" s="5">
        <f>'MUSES-C.cm-1'!EH8/'MUSES-C.cm-1'!$B8</f>
        <v>4.501223787121828</v>
      </c>
      <c r="BM8" s="5">
        <f>'MUSES-C.cm-1'!DM8/'MUSES-C.cm-1'!$B8</f>
        <v>0.47773116770946433</v>
      </c>
      <c r="BN8" s="5">
        <f>'MUSES-C.cm-1'!DN8/'MUSES-C.cm-1'!$B8</f>
        <v>0.830682320966538</v>
      </c>
      <c r="BO8" s="5">
        <f>'MUSES-C.cm-1'!DO8/'MUSES-C.cm-1'!$B8</f>
        <v>1.0392861069847417</v>
      </c>
      <c r="BP8" s="5">
        <f>'MUSES-C.cm-1'!DP8/'MUSES-C.cm-1'!$B8</f>
        <v>1.073838610348535</v>
      </c>
      <c r="BQ8" s="5">
        <f>'MUSES-C.cm-1'!DQ8/'MUSES-C.cm-1'!$B8</f>
        <v>1.108331752438774</v>
      </c>
      <c r="BR8" s="5">
        <f>'MUSES-C.cm-1'!DR8/'MUSES-C.cm-1'!$B8</f>
        <v>1.1427662588342626</v>
      </c>
      <c r="BS8" s="5">
        <f>'MUSES-C.cm-1'!DS8/'MUSES-C.cm-1'!$B8</f>
        <v>1.1771428433366933</v>
      </c>
      <c r="BT8" s="5">
        <f>'MUSES-C.cm-1'!DT8/'MUSES-C.cm-1'!$B8</f>
        <v>1.3822245383592617</v>
      </c>
      <c r="BU8" s="5">
        <f>'MUSES-C.cm-1'!DU8/'MUSES-C.cm-1'!$B8</f>
        <v>1.4162147153413416</v>
      </c>
      <c r="BV8" s="5">
        <f>'MUSES-C.cm-1'!DV8/'MUSES-C.cm-1'!$B8</f>
        <v>1.5178720596984603</v>
      </c>
      <c r="BW8" s="5">
        <f>'MUSES-C.cm-1'!DW8/'MUSES-C.cm-1'!$B8</f>
        <v>1.8535152979808445</v>
      </c>
      <c r="BX8" s="5">
        <f>'MUSES-C.cm-1'!DX8/'MUSES-C.cm-1'!$B8</f>
        <v>2.1846245081445193</v>
      </c>
      <c r="BY8" s="5">
        <f>'MUSES-C.cm-1'!DY8/'MUSES-C.cm-1'!$B8</f>
        <v>2.5116745621006884</v>
      </c>
      <c r="BZ8" s="5">
        <f>'MUSES-C.cm-1'!DZ8/'MUSES-C.cm-1'!$B8</f>
        <v>2.8350762544620935</v>
      </c>
      <c r="CA8" s="5">
        <f>'MUSES-C.cm-1'!EA8/'MUSES-C.cm-1'!$B8</f>
        <v>3.155186757761702</v>
      </c>
      <c r="CB8" s="5">
        <f>'MUSES-C.cm-1'!EB8/'MUSES-C.cm-1'!$B8</f>
        <v>3.4723180952442494</v>
      </c>
      <c r="CC8" s="5">
        <f>'MUSES-C.cm-1'!EC8/'MUSES-C.cm-1'!$B8</f>
        <v>3.7867440563354693</v>
      </c>
      <c r="CD8" s="5">
        <f>'MUSES-C.cm-1'!EI8/'MUSES-C.cm-1'!$B8</f>
        <v>1.182115026809521</v>
      </c>
      <c r="CE8" s="5">
        <f>'MUSES-C.cm-1'!EJ8/'MUSES-C.cm-1'!$B8</f>
        <v>0.8602176907849022</v>
      </c>
      <c r="CF8" s="5">
        <f>'MUSES-C.cm-1'!EK8/'MUSES-C.cm-1'!$B8</f>
        <v>0.41728671439121034</v>
      </c>
      <c r="CG8" s="5">
        <f>'MUSES-C.cm-1'!EL8/'MUSES-C.cm-1'!$B8</f>
        <v>3.777144529099574</v>
      </c>
      <c r="CH8" s="5">
        <f>'MUSES-C.cm-1'!EM8/'MUSES-C.cm-1'!$B8</f>
        <v>0.7198238534033964</v>
      </c>
      <c r="CI8" s="5">
        <f>'MUSES-C.cm-1'!EN8/'MUSES-C.cm-1'!$B8</f>
        <v>0.2254573513315118</v>
      </c>
      <c r="CJ8" s="5">
        <f>'MUSES-C.cm-1'!CI8/'MUSES-C.cm-1'!$B8</f>
        <v>0.6847088576853418</v>
      </c>
      <c r="CK8" s="5">
        <f>'MUSES-C.cm-1'!CN8/'MUSES-C.cm-1'!$B8</f>
        <v>0.911994038860511</v>
      </c>
      <c r="CL8" s="5">
        <f>'MUSES-C.cm-1'!CE8/'MUSES-C.cm-1'!$B8</f>
        <v>1.2069725274244425</v>
      </c>
      <c r="CM8" s="5">
        <f>'MUSES-C.cm-1'!CF8/'MUSES-C.cm-1'!$B8</f>
        <v>1.2399119393407023</v>
      </c>
      <c r="CN8" s="5">
        <f>'MUSES-C.cm-1'!ED8/'MUSES-C.cm-1'!$B8</f>
        <v>0.46778156450946207</v>
      </c>
      <c r="CO8" s="5">
        <f>'MUSES-C.cm-1'!EO8/'MUSES-C.cm-1'!$B8</f>
        <v>1.5735689225773037</v>
      </c>
      <c r="CP8" s="5">
        <f>'MUSES-C.cm-1'!EP8/'MUSES-C.cm-1'!$B8</f>
        <v>1.624444205400022</v>
      </c>
      <c r="CQ8" s="5">
        <f>'MUSES-C.cm-1'!EQ8/'MUSES-C.cm-1'!$B8</f>
        <v>1.5531518143787317</v>
      </c>
      <c r="CR8" s="5"/>
    </row>
    <row r="9" spans="1:96" ht="15.75">
      <c r="A9" s="1">
        <v>40</v>
      </c>
      <c r="B9" s="5">
        <f>'MUSES-C.cm-1'!B9/'MUSES-C.cm-1'!$B9</f>
        <v>1</v>
      </c>
      <c r="C9" s="5">
        <f>'MUSES-C.cm-1'!BQ9/'MUSES-C.cm-1'!$B9</f>
        <v>0.592988513642149</v>
      </c>
      <c r="D9" s="5">
        <f>'MUSES-C.cm-1'!E9/'MUSES-C.cm-1'!$B9</f>
        <v>0.6615210925099235</v>
      </c>
      <c r="E9" s="5">
        <f>'MUSES-C.cm-1'!F9/'MUSES-C.cm-1'!$B9</f>
        <v>0.8690088772352522</v>
      </c>
      <c r="F9" s="5">
        <f>'MUSES-C.cm-1'!G9/'MUSES-C.cm-1'!$B9</f>
        <v>1.0751422927372156</v>
      </c>
      <c r="G9" s="5">
        <f>'MUSES-C.cm-1'!H9/'MUSES-C.cm-1'!$B9</f>
        <v>1.1162105200271581</v>
      </c>
      <c r="H9" s="5">
        <f>'MUSES-C.cm-1'!I9/'MUSES-C.cm-1'!$B9</f>
        <v>1.279966795032992</v>
      </c>
      <c r="I9" s="5">
        <f>'MUSES-C.cm-1'!J9/'MUSES-C.cm-1'!$B9</f>
        <v>1.3615395612835985</v>
      </c>
      <c r="J9" s="5">
        <f>'MUSES-C.cm-1'!K9/'MUSES-C.cm-1'!$B9</f>
        <v>1.483524099506538</v>
      </c>
      <c r="K9" s="5">
        <f>'MUSES-C.cm-1'!M9/'MUSES-C.cm-1'!$B9</f>
        <v>1.766447871117764</v>
      </c>
      <c r="L9" s="5">
        <f>'MUSES-C.cm-1'!N9/'MUSES-C.cm-1'!$B9</f>
        <v>1.8066745972575609</v>
      </c>
      <c r="M9" s="5">
        <f>'MUSES-C.cm-1'!O9/'MUSES-C.cm-1'!$B9</f>
        <v>1.8869874907801958</v>
      </c>
      <c r="N9" s="5">
        <f>'MUSES-C.cm-1'!Q9/'MUSES-C.cm-1'!$B9</f>
        <v>2.2858046338466127</v>
      </c>
      <c r="O9" s="5">
        <f>'MUSES-C.cm-1'!S9/'MUSES-C.cm-1'!$B9</f>
        <v>2.6802078237221485</v>
      </c>
      <c r="P9" s="5">
        <f>'MUSES-C.cm-1'!U9/'MUSES-C.cm-1'!$B9</f>
        <v>3.0703965267475657</v>
      </c>
      <c r="Q9" s="5">
        <f>'MUSES-C.cm-1'!W9/'MUSES-C.cm-1'!$B9</f>
        <v>3.4565429820025257</v>
      </c>
      <c r="R9" s="5">
        <f>'MUSES-C.cm-1'!X9/'MUSES-C.cm-1'!$B9</f>
        <v>3.6481478705646184</v>
      </c>
      <c r="S9" s="5">
        <f>'MUSES-C.cm-1'!Y9/'MUSES-C.cm-1'!$B9</f>
        <v>3.80074264420075</v>
      </c>
      <c r="T9" s="5">
        <f>'MUSES-C.cm-1'!Z9/'MUSES-C.cm-1'!$B9</f>
        <v>3.8387966936724167</v>
      </c>
      <c r="U9" s="5">
        <f>'MUSES-C.cm-1'!AB9/'MUSES-C.cm-1'!$B9</f>
        <v>4.217288062366316</v>
      </c>
      <c r="V9" s="5">
        <f>'MUSES-C.cm-1'!AD9/'MUSES-C.cm-1'!$B9</f>
        <v>4.592131341968505</v>
      </c>
      <c r="W9" s="5">
        <f>'MUSES-C.cm-1'!AF9/'MUSES-C.cm-1'!$B9</f>
        <v>0.676164987899828</v>
      </c>
      <c r="X9" s="5">
        <f>'MUSES-C.cm-1'!AG9/'MUSES-C.cm-1'!$B9</f>
        <v>0.8188748760888391</v>
      </c>
      <c r="Y9" s="5">
        <f>'MUSES-C.cm-1'!AH9/'MUSES-C.cm-1'!$B9</f>
        <v>0.9603006842444421</v>
      </c>
      <c r="Z9" s="5">
        <f>'MUSES-C.cm-1'!AI9/'MUSES-C.cm-1'!$B9</f>
        <v>1.239527808179133</v>
      </c>
      <c r="AA9" s="5">
        <f>'MUSES-C.cm-1'!AJ9/'MUSES-C.cm-1'!$B9</f>
        <v>1.5142691600332814</v>
      </c>
      <c r="AB9" s="5">
        <f>'MUSES-C.cm-1'!AK9/'MUSES-C.cm-1'!$B9</f>
        <v>1.784900338126481</v>
      </c>
      <c r="AC9" s="5">
        <f>'MUSES-C.cm-1'!AL9/'MUSES-C.cm-1'!$B9</f>
        <v>2.051756147033214</v>
      </c>
      <c r="AD9" s="5">
        <f>'MUSES-C.cm-1'!AM9/'MUSES-C.cm-1'!$B9</f>
        <v>2.315135989442737</v>
      </c>
      <c r="AE9" s="5">
        <f>'MUSES-C.cm-1'!AN9/'MUSES-C.cm-1'!$B9</f>
        <v>2.5753084248491547</v>
      </c>
      <c r="AF9" s="5">
        <f>'MUSES-C.cm-1'!AO9/'MUSES-C.cm-1'!$B9</f>
        <v>2.832515041502359</v>
      </c>
      <c r="AG9" s="5">
        <f>'MUSES-C.cm-1'!AP9/'MUSES-C.cm-1'!$B9</f>
        <v>3.086973759359012</v>
      </c>
      <c r="AH9" s="5">
        <f>'MUSES-C.cm-1'!AQ9/'MUSES-C.cm-1'!$B9</f>
        <v>3.3388816592545405</v>
      </c>
      <c r="AI9" s="5">
        <f>'MUSES-C.cm-1'!AR9/'MUSES-C.cm-1'!$B9</f>
        <v>1.087679998566624</v>
      </c>
      <c r="AJ9" s="5">
        <f>'MUSES-C.cm-1'!AS9/'MUSES-C.cm-1'!$B9</f>
        <v>1.2220786283201446</v>
      </c>
      <c r="AK9" s="5">
        <f>'MUSES-C.cm-1'!AT9/'MUSES-C.cm-1'!$B9</f>
        <v>1.3555975700702116</v>
      </c>
      <c r="AL9" s="5">
        <f>'MUSES-C.cm-1'!AU9/'MUSES-C.cm-1'!$B9</f>
        <v>1.48827365191957</v>
      </c>
      <c r="AM9" s="5">
        <f>'MUSES-C.cm-1'!AV9/'MUSES-C.cm-1'!$B9</f>
        <v>1.6201416745212844</v>
      </c>
      <c r="AN9" s="5">
        <f>'MUSES-C.cm-1'!AW9/'MUSES-C.cm-1'!$B9</f>
        <v>1.7512345487028198</v>
      </c>
      <c r="AO9" s="5">
        <f>'MUSES-C.cm-1'!AX9/'MUSES-C.cm-1'!$B9</f>
        <v>1.8815834220299072</v>
      </c>
      <c r="AP9" s="5">
        <f>'MUSES-C.cm-1'!AY9/'MUSES-C.cm-1'!$B9</f>
        <v>2.011217795333481</v>
      </c>
      <c r="AQ9" s="5">
        <f>'MUSES-C.cm-1'!AZ9/'MUSES-C.cm-1'!$B9</f>
        <v>2.1401656301162104</v>
      </c>
      <c r="AR9" s="5">
        <f>'MUSES-C.cm-1'!BA9/'MUSES-C.cm-1'!$B9</f>
        <v>2.2684534476606966</v>
      </c>
      <c r="AS9" s="5">
        <f>'MUSES-C.cm-1'!BB9/'MUSES-C.cm-1'!$B9</f>
        <v>2.396106420577844</v>
      </c>
      <c r="AT9" s="5">
        <f>'MUSES-C.cm-1'!BE9/'MUSES-C.cm-1'!$B9</f>
        <v>0.8422577223971031</v>
      </c>
      <c r="AU9" s="5">
        <f>'MUSES-C.cm-1'!BF9/'MUSES-C.cm-1'!$B9</f>
        <v>0.8142497742212623</v>
      </c>
      <c r="AV9" s="5">
        <f>'MUSES-C.cm-1'!BG9/'MUSES-C.cm-1'!$B9</f>
        <v>0.7862093422607939</v>
      </c>
      <c r="AW9" s="5">
        <f>'MUSES-C.cm-1'!BH9/'MUSES-C.cm-1'!$B9</f>
        <v>0.7581358567936004</v>
      </c>
      <c r="AX9" s="5">
        <f>'MUSES-C.cm-1'!BI9/'MUSES-C.cm-1'!$B9</f>
        <v>0.7300287346963529</v>
      </c>
      <c r="AY9" s="5">
        <f>'MUSES-C.cm-1'!BJ9/'MUSES-C.cm-1'!$B9</f>
        <v>0.7018873790481258</v>
      </c>
      <c r="AZ9" s="5">
        <f>'MUSES-C.cm-1'!BK9/'MUSES-C.cm-1'!$B9</f>
        <v>0.6737111787198762</v>
      </c>
      <c r="BA9" s="5">
        <f>'MUSES-C.cm-1'!BL9/'MUSES-C.cm-1'!$B9</f>
        <v>0.6454995079491805</v>
      </c>
      <c r="BB9" s="5">
        <f>'MUSES-C.cm-1'!BM9/'MUSES-C.cm-1'!$B9</f>
        <v>0.6172517258996058</v>
      </c>
      <c r="BC9" s="5">
        <f>'MUSES-C.cm-1'!BN9/'MUSES-C.cm-1'!$B9</f>
        <v>0.5889671762040606</v>
      </c>
      <c r="BD9" s="5">
        <f>'MUSES-C.cm-1'!BO9/'MUSES-C.cm-1'!$B9</f>
        <v>0.5606451864914459</v>
      </c>
      <c r="BE9" s="5">
        <f>'MUSES-C.cm-1'!CG9/'MUSES-C.cm-1'!$B9</f>
        <v>5.646839978818959</v>
      </c>
      <c r="BF9" s="5">
        <f>'MUSES-C.cm-1'!CH9/'MUSES-C.cm-1'!$B9</f>
        <v>6.748251839933742</v>
      </c>
      <c r="BG9" s="5">
        <f>'MUSES-C.cm-1'!CP9/'MUSES-C.cm-1'!$B9</f>
        <v>6.19311212700824</v>
      </c>
      <c r="BH9" s="5">
        <f>'MUSES-C.cm-1'!CQ9/'MUSES-C.cm-1'!$B9</f>
        <v>7.077742384761385</v>
      </c>
      <c r="BI9" s="5">
        <f>'MUSES-C.cm-1'!CR9/'MUSES-C.cm-1'!$B9</f>
        <v>13.748860340658249</v>
      </c>
      <c r="BJ9" s="5">
        <f>'MUSES-C.cm-1'!DB9/'MUSES-C.cm-1'!$B9</f>
        <v>19.712651709203513</v>
      </c>
      <c r="BK9" s="5">
        <f>'MUSES-C.cm-1'!EG9/'MUSES-C.cm-1'!$B9</f>
        <v>3.5841641210968516</v>
      </c>
      <c r="BL9" s="5">
        <f>'MUSES-C.cm-1'!EH9/'MUSES-C.cm-1'!$B9</f>
        <v>4.22905154022819</v>
      </c>
      <c r="BM9" s="5">
        <f>'MUSES-C.cm-1'!DM9/'MUSES-C.cm-1'!$B9</f>
        <v>0.5029855660971019</v>
      </c>
      <c r="BN9" s="5">
        <f>'MUSES-C.cm-1'!DN9/'MUSES-C.cm-1'!$B9</f>
        <v>0.8287153640429862</v>
      </c>
      <c r="BO9" s="5">
        <f>'MUSES-C.cm-1'!DO9/'MUSES-C.cm-1'!$B9</f>
        <v>1.0212500352515916</v>
      </c>
      <c r="BP9" s="5">
        <f>'MUSES-C.cm-1'!DP9/'MUSES-C.cm-1'!$B9</f>
        <v>1.0531422380655184</v>
      </c>
      <c r="BQ9" s="5">
        <f>'MUSES-C.cm-1'!DQ9/'MUSES-C.cm-1'!$B9</f>
        <v>1.0849800224339432</v>
      </c>
      <c r="BR9" s="5">
        <f>'MUSES-C.cm-1'!DR9/'MUSES-C.cm-1'!$B9</f>
        <v>1.1167640535189869</v>
      </c>
      <c r="BS9" s="5">
        <f>'MUSES-C.cm-1'!DS9/'MUSES-C.cm-1'!$B9</f>
        <v>1.1484949856863014</v>
      </c>
      <c r="BT9" s="5">
        <f>'MUSES-C.cm-1'!DT9/'MUSES-C.cm-1'!$B9</f>
        <v>1.3378008394281862</v>
      </c>
      <c r="BU9" s="5">
        <f>'MUSES-C.cm-1'!DU9/'MUSES-C.cm-1'!$B9</f>
        <v>1.3691775390238479</v>
      </c>
      <c r="BV9" s="5">
        <f>'MUSES-C.cm-1'!DV9/'MUSES-C.cm-1'!$B9</f>
        <v>1.4630205292919005</v>
      </c>
      <c r="BW9" s="5">
        <f>'MUSES-C.cm-1'!DW9/'MUSES-C.cm-1'!$B9</f>
        <v>1.7728835883454475</v>
      </c>
      <c r="BX9" s="5">
        <f>'MUSES-C.cm-1'!DX9/'MUSES-C.cm-1'!$B9</f>
        <v>2.078590153656376</v>
      </c>
      <c r="BY9" s="5">
        <f>'MUSES-C.cm-1'!DY9/'MUSES-C.cm-1'!$B9</f>
        <v>2.380575556033359</v>
      </c>
      <c r="BZ9" s="5">
        <f>'MUSES-C.cm-1'!DZ9/'MUSES-C.cm-1'!$B9</f>
        <v>2.679216384503339</v>
      </c>
      <c r="CA9" s="5">
        <f>'MUSES-C.cm-1'!EA9/'MUSES-C.cm-1'!$B9</f>
        <v>2.974840070956779</v>
      </c>
      <c r="CB9" s="5">
        <f>'MUSES-C.cm-1'!EB9/'MUSES-C.cm-1'!$B9</f>
        <v>3.267732657436283</v>
      </c>
      <c r="CC9" s="5">
        <f>'MUSES-C.cm-1'!EC9/'MUSES-C.cm-1'!$B9</f>
        <v>3.558145135776275</v>
      </c>
      <c r="CD9" s="5">
        <f>'MUSES-C.cm-1'!EI9/'MUSES-C.cm-1'!$B9</f>
        <v>1.1495476804611404</v>
      </c>
      <c r="CE9" s="5">
        <f>'MUSES-C.cm-1'!EJ9/'MUSES-C.cm-1'!$B9</f>
        <v>0.8601198374065988</v>
      </c>
      <c r="CF9" s="5">
        <f>'MUSES-C.cm-1'!EK9/'MUSES-C.cm-1'!$B9</f>
        <v>0.46000151351141694</v>
      </c>
      <c r="CG9" s="5">
        <f>'MUSES-C.cm-1'!EL9/'MUSES-C.cm-1'!$B9</f>
        <v>3.5635976575432187</v>
      </c>
      <c r="CH9" s="5">
        <f>'MUSES-C.cm-1'!EM9/'MUSES-C.cm-1'!$B9</f>
        <v>0.7171570990472919</v>
      </c>
      <c r="CI9" s="5">
        <f>'MUSES-C.cm-1'!EN9/'MUSES-C.cm-1'!$B9</f>
        <v>0.2502987414847365</v>
      </c>
      <c r="CJ9" s="5">
        <f>'MUSES-C.cm-1'!CI9/'MUSES-C.cm-1'!$B9</f>
        <v>0.7157311756668363</v>
      </c>
      <c r="CK9" s="5">
        <f>'MUSES-C.cm-1'!CN9/'MUSES-C.cm-1'!$B9</f>
        <v>0.9291395974770066</v>
      </c>
      <c r="CL9" s="5">
        <f>'MUSES-C.cm-1'!CE9/'MUSES-C.cm-1'!$B9</f>
        <v>1.1770011881265945</v>
      </c>
      <c r="CM9" s="5">
        <f>'MUSES-C.cm-1'!CF9/'MUSES-C.cm-1'!$B9</f>
        <v>1.2092330112276257</v>
      </c>
      <c r="CN9" s="5">
        <f>'MUSES-C.cm-1'!ED9/'MUSES-C.cm-1'!$B9</f>
        <v>0.48781903488147615</v>
      </c>
      <c r="CO9" s="5">
        <f>'MUSES-C.cm-1'!EO9/'MUSES-C.cm-1'!$B9</f>
        <v>1.5175138338103535</v>
      </c>
      <c r="CP9" s="5">
        <f>'MUSES-C.cm-1'!EP9/'MUSES-C.cm-1'!$B9</f>
        <v>1.5632062004781844</v>
      </c>
      <c r="CQ9" s="5">
        <f>'MUSES-C.cm-1'!EQ9/'MUSES-C.cm-1'!$B9</f>
        <v>1.498014516170107</v>
      </c>
      <c r="CR9" s="5"/>
    </row>
    <row r="10" spans="1:96" ht="15.75">
      <c r="A10" s="1">
        <v>45</v>
      </c>
      <c r="B10" s="5">
        <f>'MUSES-C.cm-1'!B10/'MUSES-C.cm-1'!$B10</f>
        <v>1</v>
      </c>
      <c r="C10" s="5">
        <f>'MUSES-C.cm-1'!BQ10/'MUSES-C.cm-1'!$B10</f>
        <v>0.6120880244078301</v>
      </c>
      <c r="D10" s="5">
        <f>'MUSES-C.cm-1'!E10/'MUSES-C.cm-1'!$B10</f>
        <v>0.6913475789954087</v>
      </c>
      <c r="E10" s="5">
        <f>'MUSES-C.cm-1'!F10/'MUSES-C.cm-1'!$B10</f>
        <v>0.8803946269388675</v>
      </c>
      <c r="F10" s="5">
        <f>'MUSES-C.cm-1'!G10/'MUSES-C.cm-1'!$B10</f>
        <v>1.0682129598098675</v>
      </c>
      <c r="G10" s="5">
        <f>'MUSES-C.cm-1'!H10/'MUSES-C.cm-1'!$B10</f>
        <v>1.1056328525094463</v>
      </c>
      <c r="H10" s="5">
        <f>'MUSES-C.cm-1'!I10/'MUSES-C.cm-1'!$B10</f>
        <v>1.254843602961226</v>
      </c>
      <c r="I10" s="5">
        <f>'MUSES-C.cm-1'!J10/'MUSES-C.cm-1'!$B10</f>
        <v>1.3291718459498878</v>
      </c>
      <c r="J10" s="5">
        <f>'MUSES-C.cm-1'!K10/'MUSES-C.cm-1'!$B10</f>
        <v>1.44032420571752</v>
      </c>
      <c r="K10" s="5">
        <f>'MUSES-C.cm-1'!M10/'MUSES-C.cm-1'!$B10</f>
        <v>1.6981303587948642</v>
      </c>
      <c r="L10" s="5">
        <f>'MUSES-C.cm-1'!N10/'MUSES-C.cm-1'!$B10</f>
        <v>1.734786449117614</v>
      </c>
      <c r="M10" s="5">
        <f>'MUSES-C.cm-1'!O10/'MUSES-C.cm-1'!$B10</f>
        <v>1.807971008490049</v>
      </c>
      <c r="N10" s="5">
        <f>'MUSES-C.cm-1'!Q10/'MUSES-C.cm-1'!$B10</f>
        <v>2.1713990068729054</v>
      </c>
      <c r="O10" s="5">
        <f>'MUSES-C.cm-1'!S10/'MUSES-C.cm-1'!$B10</f>
        <v>2.5308178537480472</v>
      </c>
      <c r="P10" s="5">
        <f>'MUSES-C.cm-1'!U10/'MUSES-C.cm-1'!$B10</f>
        <v>2.886407573180779</v>
      </c>
      <c r="Q10" s="5">
        <f>'MUSES-C.cm-1'!W10/'MUSES-C.cm-1'!$B10</f>
        <v>3.2383236158561925</v>
      </c>
      <c r="R10" s="5">
        <f>'MUSES-C.cm-1'!X10/'MUSES-C.cm-1'!$B10</f>
        <v>3.4129468819889657</v>
      </c>
      <c r="S10" s="5">
        <f>'MUSES-C.cm-1'!Y10/'MUSES-C.cm-1'!$B10</f>
        <v>3.552018950991814</v>
      </c>
      <c r="T10" s="5">
        <f>'MUSES-C.cm-1'!Z10/'MUSES-C.cm-1'!$B10</f>
        <v>3.5867009135684467</v>
      </c>
      <c r="U10" s="5">
        <f>'MUSES-C.cm-1'!AB10/'MUSES-C.cm-1'!$B10</f>
        <v>3.931657156588865</v>
      </c>
      <c r="V10" s="5">
        <f>'MUSES-C.cm-1'!AD10/'MUSES-C.cm-1'!$B10</f>
        <v>4.273295462308814</v>
      </c>
      <c r="W10" s="5">
        <f>'MUSES-C.cm-1'!AF10/'MUSES-C.cm-1'!$B10</f>
        <v>0.7038821121699603</v>
      </c>
      <c r="X10" s="5">
        <f>'MUSES-C.cm-1'!AG10/'MUSES-C.cm-1'!$B10</f>
        <v>0.8336927624583359</v>
      </c>
      <c r="Y10" s="5">
        <f>'MUSES-C.cm-1'!AH10/'MUSES-C.cm-1'!$B10</f>
        <v>0.9623444664426634</v>
      </c>
      <c r="Z10" s="5">
        <f>'MUSES-C.cm-1'!AI10/'MUSES-C.cm-1'!$B10</f>
        <v>1.2163765891841338</v>
      </c>
      <c r="AA10" s="5">
        <f>'MUSES-C.cm-1'!AJ10/'MUSES-C.cm-1'!$B10</f>
        <v>1.4663600787888147</v>
      </c>
      <c r="AB10" s="5">
        <f>'MUSES-C.cm-1'!AK10/'MUSES-C.cm-1'!$B10</f>
        <v>1.7126339314820005</v>
      </c>
      <c r="AC10" s="5">
        <f>'MUSES-C.cm-1'!AL10/'MUSES-C.cm-1'!$B10</f>
        <v>1.9555003250984662</v>
      </c>
      <c r="AD10" s="5">
        <f>'MUSES-C.cm-1'!AM10/'MUSES-C.cm-1'!$B10</f>
        <v>2.1952294855050645</v>
      </c>
      <c r="AE10" s="5">
        <f>'MUSES-C.cm-1'!AN10/'MUSES-C.cm-1'!$B10</f>
        <v>2.4320638010459894</v>
      </c>
      <c r="AF10" s="5">
        <f>'MUSES-C.cm-1'!AO10/'MUSES-C.cm-1'!$B10</f>
        <v>2.666221317171703</v>
      </c>
      <c r="AG10" s="5">
        <f>'MUSES-C.cm-1'!AP10/'MUSES-C.cm-1'!$B10</f>
        <v>2.8978987175170086</v>
      </c>
      <c r="AH10" s="5">
        <f>'MUSES-C.cm-1'!AQ10/'MUSES-C.cm-1'!$B10</f>
        <v>3.127273877369954</v>
      </c>
      <c r="AI10" s="5">
        <f>'MUSES-C.cm-1'!AR10/'MUSES-C.cm-1'!$B10</f>
        <v>1.0775268665002815</v>
      </c>
      <c r="AJ10" s="5">
        <f>'MUSES-C.cm-1'!AS10/'MUSES-C.cm-1'!$B10</f>
        <v>1.199862990427803</v>
      </c>
      <c r="AK10" s="5">
        <f>'MUSES-C.cm-1'!AT10/'MUSES-C.cm-1'!$B10</f>
        <v>1.321405177887092</v>
      </c>
      <c r="AL10" s="5">
        <f>'MUSES-C.cm-1'!AU10/'MUSES-C.cm-1'!$B10</f>
        <v>1.442186666996334</v>
      </c>
      <c r="AM10" s="5">
        <f>'MUSES-C.cm-1'!AV10/'MUSES-C.cm-1'!$B10</f>
        <v>1.5622388660587874</v>
      </c>
      <c r="AN10" s="5">
        <f>'MUSES-C.cm-1'!AW10/'MUSES-C.cm-1'!$B10</f>
        <v>1.6815914777713432</v>
      </c>
      <c r="AO10" s="5">
        <f>'MUSES-C.cm-1'!AX10/'MUSES-C.cm-1'!$B10</f>
        <v>1.8002726134510056</v>
      </c>
      <c r="AP10" s="5">
        <f>'MUSES-C.cm-1'!AY10/'MUSES-C.cm-1'!$B10</f>
        <v>1.9183088982028462</v>
      </c>
      <c r="AQ10" s="5">
        <f>'MUSES-C.cm-1'!AZ10/'MUSES-C.cm-1'!$B10</f>
        <v>2.035725567856601</v>
      </c>
      <c r="AR10" s="5">
        <f>'MUSES-C.cm-1'!BA10/'MUSES-C.cm-1'!$B10</f>
        <v>2.1525465584138503</v>
      </c>
      <c r="AS10" s="5">
        <f>'MUSES-C.cm-1'!BB10/'MUSES-C.cm-1'!$B10</f>
        <v>2.2687945886723044</v>
      </c>
      <c r="AT10" s="5">
        <f>'MUSES-C.cm-1'!BE10/'MUSES-C.cm-1'!$B10</f>
        <v>0.8405223123687582</v>
      </c>
      <c r="AU10" s="5">
        <f>'MUSES-C.cm-1'!BF10/'MUSES-C.cm-1'!$B10</f>
        <v>0.8147951442446858</v>
      </c>
      <c r="AV10" s="5">
        <f>'MUSES-C.cm-1'!BG10/'MUSES-C.cm-1'!$B10</f>
        <v>0.7890386016880773</v>
      </c>
      <c r="AW10" s="5">
        <f>'MUSES-C.cm-1'!BH10/'MUSES-C.cm-1'!$B10</f>
        <v>0.7632521695107087</v>
      </c>
      <c r="AX10" s="5">
        <f>'MUSES-C.cm-1'!BI10/'MUSES-C.cm-1'!$B10</f>
        <v>0.7374353204058921</v>
      </c>
      <c r="AY10" s="5">
        <f>'MUSES-C.cm-1'!BJ10/'MUSES-C.cm-1'!$B10</f>
        <v>0.7115875145900503</v>
      </c>
      <c r="AZ10" s="5">
        <f>'MUSES-C.cm-1'!BK10/'MUSES-C.cm-1'!$B10</f>
        <v>0.6857081994314917</v>
      </c>
      <c r="BA10" s="5">
        <f>'MUSES-C.cm-1'!BL10/'MUSES-C.cm-1'!$B10</f>
        <v>0.6597968090658543</v>
      </c>
      <c r="BB10" s="5">
        <f>'MUSES-C.cm-1'!BM10/'MUSES-C.cm-1'!$B10</f>
        <v>0.633852763997651</v>
      </c>
      <c r="BC10" s="5">
        <f>'MUSES-C.cm-1'!BN10/'MUSES-C.cm-1'!$B10</f>
        <v>0.6078754706873342</v>
      </c>
      <c r="BD10" s="5">
        <f>'MUSES-C.cm-1'!BO10/'MUSES-C.cm-1'!$B10</f>
        <v>0.5818643211232537</v>
      </c>
      <c r="BE10" s="5">
        <f>'MUSES-C.cm-1'!CG10/'MUSES-C.cm-1'!$B10</f>
        <v>5.236284755994602</v>
      </c>
      <c r="BF10" s="5">
        <f>'MUSES-C.cm-1'!CH10/'MUSES-C.cm-1'!$B10</f>
        <v>6.243030738304972</v>
      </c>
      <c r="BG10" s="5">
        <f>'MUSES-C.cm-1'!CP10/'MUSES-C.cm-1'!$B10</f>
        <v>5.728166904469639</v>
      </c>
      <c r="BH10" s="5">
        <f>'MUSES-C.cm-1'!CQ10/'MUSES-C.cm-1'!$B10</f>
        <v>6.541069194744532</v>
      </c>
      <c r="BI10" s="5">
        <f>'MUSES-C.cm-1'!CR10/'MUSES-C.cm-1'!$B10</f>
        <v>12.6388939823654</v>
      </c>
      <c r="BJ10" s="5">
        <f>'MUSES-C.cm-1'!DB10/'MUSES-C.cm-1'!$B10</f>
        <v>18.13525635065711</v>
      </c>
      <c r="BK10" s="5">
        <f>'MUSES-C.cm-1'!EG10/'MUSES-C.cm-1'!$B10</f>
        <v>3.3228062705079315</v>
      </c>
      <c r="BL10" s="5">
        <f>'MUSES-C.cm-1'!EH10/'MUSES-C.cm-1'!$B10</f>
        <v>3.93546155727453</v>
      </c>
      <c r="BM10" s="5">
        <f>'MUSES-C.cm-1'!DM10/'MUSES-C.cm-1'!$B10</f>
        <v>0.529686422471112</v>
      </c>
      <c r="BN10" s="5">
        <f>'MUSES-C.cm-1'!DN10/'MUSES-C.cm-1'!$B10</f>
        <v>0.8261608451491388</v>
      </c>
      <c r="BO10" s="5">
        <f>'MUSES-C.cm-1'!DO10/'MUSES-C.cm-1'!$B10</f>
        <v>1.00142555550617</v>
      </c>
      <c r="BP10" s="5">
        <f>'MUSES-C.cm-1'!DP10/'MUSES-C.cm-1'!$B10</f>
        <v>1.0304586438158443</v>
      </c>
      <c r="BQ10" s="5">
        <f>'MUSES-C.cm-1'!DQ10/'MUSES-C.cm-1'!$B10</f>
        <v>1.0594426232567717</v>
      </c>
      <c r="BR10" s="5">
        <f>'MUSES-C.cm-1'!DR10/'MUSES-C.cm-1'!$B10</f>
        <v>1.0883780940915835</v>
      </c>
      <c r="BS10" s="5">
        <f>'MUSES-C.cm-1'!DS10/'MUSES-C.cm-1'!$B10</f>
        <v>1.1172656468398472</v>
      </c>
      <c r="BT10" s="5">
        <f>'MUSES-C.cm-1'!DT10/'MUSES-C.cm-1'!$B10</f>
        <v>1.2896165736126788</v>
      </c>
      <c r="BU10" s="5">
        <f>'MUSES-C.cm-1'!DU10/'MUSES-C.cm-1'!$B10</f>
        <v>1.3181844560596911</v>
      </c>
      <c r="BV10" s="5">
        <f>'MUSES-C.cm-1'!DV10/'MUSES-C.cm-1'!$B10</f>
        <v>1.403629007896579</v>
      </c>
      <c r="BW10" s="5">
        <f>'MUSES-C.cm-1'!DW10/'MUSES-C.cm-1'!$B10</f>
        <v>1.6857848003653122</v>
      </c>
      <c r="BX10" s="5">
        <f>'MUSES-C.cm-1'!DX10/'MUSES-C.cm-1'!$B10</f>
        <v>1.9641896458201915</v>
      </c>
      <c r="BY10" s="5">
        <f>'MUSES-C.cm-1'!DY10/'MUSES-C.cm-1'!$B10</f>
        <v>2.2392364000906615</v>
      </c>
      <c r="BZ10" s="5">
        <f>'MUSES-C.cm-1'!DZ10/'MUSES-C.cm-1'!$B10</f>
        <v>2.5112649086266434</v>
      </c>
      <c r="CA10" s="5">
        <f>'MUSES-C.cm-1'!EA10/'MUSES-C.cm-1'!$B10</f>
        <v>2.7805706559754086</v>
      </c>
      <c r="CB10" s="5">
        <f>'MUSES-C.cm-1'!EB10/'MUSES-C.cm-1'!$B10</f>
        <v>3.0474117752202674</v>
      </c>
      <c r="CC10" s="5">
        <f>'MUSES-C.cm-1'!EC10/'MUSES-C.cm-1'!$B10</f>
        <v>3.3120147690652124</v>
      </c>
      <c r="CD10" s="5">
        <f>'MUSES-C.cm-1'!EI10/'MUSES-C.cm-1'!$B10</f>
        <v>1.1179734830033263</v>
      </c>
      <c r="CE10" s="5">
        <f>'MUSES-C.cm-1'!EJ10/'MUSES-C.cm-1'!$B10</f>
        <v>0.8612527216879874</v>
      </c>
      <c r="CF10" s="5">
        <f>'MUSES-C.cm-1'!EK10/'MUSES-C.cm-1'!$B10</f>
        <v>0.504233818929942</v>
      </c>
      <c r="CG10" s="5">
        <f>'MUSES-C.cm-1'!EL10/'MUSES-C.cm-1'!$B10</f>
        <v>3.332571586166206</v>
      </c>
      <c r="CH10" s="5">
        <f>'MUSES-C.cm-1'!EM10/'MUSES-C.cm-1'!$B10</f>
        <v>0.7152339917567668</v>
      </c>
      <c r="CI10" s="5">
        <f>'MUSES-C.cm-1'!EN10/'MUSES-C.cm-1'!$B10</f>
        <v>0.27581542444950724</v>
      </c>
      <c r="CJ10" s="5">
        <f>'MUSES-C.cm-1'!CI10/'MUSES-C.cm-1'!$B10</f>
        <v>0.7500696097748658</v>
      </c>
      <c r="CK10" s="5">
        <f>'MUSES-C.cm-1'!CN10/'MUSES-C.cm-1'!$B10</f>
        <v>0.949878823907435</v>
      </c>
      <c r="CL10" s="5">
        <f>'MUSES-C.cm-1'!CE10/'MUSES-C.cm-1'!$B10</f>
        <v>1.1485063567240306</v>
      </c>
      <c r="CM10" s="5">
        <f>'MUSES-C.cm-1'!CF10/'MUSES-C.cm-1'!$B10</f>
        <v>1.1805382656102368</v>
      </c>
      <c r="CN10" s="5">
        <f>'MUSES-C.cm-1'!ED10/'MUSES-C.cm-1'!$B10</f>
        <v>0.5092007003907171</v>
      </c>
      <c r="CO10" s="5">
        <f>'MUSES-C.cm-1'!EO10/'MUSES-C.cm-1'!$B10</f>
        <v>1.46283717520223</v>
      </c>
      <c r="CP10" s="5">
        <f>'MUSES-C.cm-1'!EP10/'MUSES-C.cm-1'!$B10</f>
        <v>1.5027589845787854</v>
      </c>
      <c r="CQ10" s="5">
        <f>'MUSES-C.cm-1'!EQ10/'MUSES-C.cm-1'!$B10</f>
        <v>1.4441656371091542</v>
      </c>
      <c r="CR10" s="5"/>
    </row>
    <row r="11" spans="1:96" ht="15.75">
      <c r="A11" s="1">
        <v>50</v>
      </c>
      <c r="B11" s="5">
        <f>'MUSES-C.cm-1'!B11/'MUSES-C.cm-1'!$B11</f>
        <v>1</v>
      </c>
      <c r="C11" s="5">
        <f>'MUSES-C.cm-1'!BQ11/'MUSES-C.cm-1'!$B11</f>
        <v>0.6311792914025999</v>
      </c>
      <c r="D11" s="5">
        <f>'MUSES-C.cm-1'!E11/'MUSES-C.cm-1'!$B11</f>
        <v>0.7201828440657451</v>
      </c>
      <c r="E11" s="5">
        <f>'MUSES-C.cm-1'!F11/'MUSES-C.cm-1'!$B11</f>
        <v>0.8913988824410847</v>
      </c>
      <c r="F11" s="5">
        <f>'MUSES-C.cm-1'!G11/'MUSES-C.cm-1'!$B11</f>
        <v>1.0615077049475803</v>
      </c>
      <c r="G11" s="5">
        <f>'MUSES-C.cm-1'!H11/'MUSES-C.cm-1'!$B11</f>
        <v>1.095399892030392</v>
      </c>
      <c r="H11" s="5">
        <f>'MUSES-C.cm-1'!I11/'MUSES-C.cm-1'!$B11</f>
        <v>1.2305460527920156</v>
      </c>
      <c r="I11" s="5">
        <f>'MUSES-C.cm-1'!J11/'MUSES-C.cm-1'!$B11</f>
        <v>1.2978693061893476</v>
      </c>
      <c r="J11" s="5">
        <f>'MUSES-C.cm-1'!K11/'MUSES-C.cm-1'!$B11</f>
        <v>1.3985476437007363</v>
      </c>
      <c r="K11" s="5">
        <f>'MUSES-C.cm-1'!M11/'MUSES-C.cm-1'!$B11</f>
        <v>1.6320666692841408</v>
      </c>
      <c r="L11" s="5">
        <f>'MUSES-C.cm-1'!N11/'MUSES-C.cm-1'!$B11</f>
        <v>1.6652701835545882</v>
      </c>
      <c r="M11" s="5">
        <f>'MUSES-C.cm-1'!O11/'MUSES-C.cm-1'!$B11</f>
        <v>1.7315621005141697</v>
      </c>
      <c r="N11" s="5">
        <f>'MUSES-C.cm-1'!Q11/'MUSES-C.cm-1'!$B11</f>
        <v>2.0607710628668636</v>
      </c>
      <c r="O11" s="5">
        <f>'MUSES-C.cm-1'!S11/'MUSES-C.cm-1'!$B11</f>
        <v>2.3863622902626336</v>
      </c>
      <c r="P11" s="5">
        <f>'MUSES-C.cm-1'!U11/'MUSES-C.cm-1'!$B11</f>
        <v>2.7084970074309473</v>
      </c>
      <c r="Q11" s="5">
        <f>'MUSES-C.cm-1'!W11/'MUSES-C.cm-1'!$B11</f>
        <v>3.0273144318403578</v>
      </c>
      <c r="R11" s="5">
        <f>'MUSES-C.cm-1'!X11/'MUSES-C.cm-1'!$B11</f>
        <v>3.1855175556891617</v>
      </c>
      <c r="S11" s="5">
        <f>'MUSES-C.cm-1'!Y11/'MUSES-C.cm-1'!$B11</f>
        <v>3.3115140345042335</v>
      </c>
      <c r="T11" s="5">
        <f>'MUSES-C.cm-1'!Z11/'MUSES-C.cm-1'!$B11</f>
        <v>3.342935404790461</v>
      </c>
      <c r="U11" s="5">
        <f>'MUSES-C.cm-1'!AB11/'MUSES-C.cm-1'!$B11</f>
        <v>3.6554653265349577</v>
      </c>
      <c r="V11" s="5">
        <f>'MUSES-C.cm-1'!AD11/'MUSES-C.cm-1'!$B11</f>
        <v>3.9649965462467143</v>
      </c>
      <c r="W11" s="5">
        <f>'MUSES-C.cm-1'!AF11/'MUSES-C.cm-1'!$B11</f>
        <v>0.7309053168405123</v>
      </c>
      <c r="X11" s="5">
        <f>'MUSES-C.cm-1'!AG11/'MUSES-C.cm-1'!$B11</f>
        <v>0.848242136717142</v>
      </c>
      <c r="Y11" s="5">
        <f>'MUSES-C.cm-1'!AH11/'MUSES-C.cm-1'!$B11</f>
        <v>0.9645410396755006</v>
      </c>
      <c r="Z11" s="5">
        <f>'MUSES-C.cm-1'!AI11/'MUSES-C.cm-1'!$B11</f>
        <v>1.1942091824405014</v>
      </c>
      <c r="AA11" s="5">
        <f>'MUSES-C.cm-1'!AJ11/'MUSES-C.cm-1'!$B11</f>
        <v>1.4202514930044157</v>
      </c>
      <c r="AB11" s="5">
        <f>'MUSES-C.cm-1'!AK11/'MUSES-C.cm-1'!$B11</f>
        <v>1.642971566034427</v>
      </c>
      <c r="AC11" s="5">
        <f>'MUSES-C.cm-1'!AL11/'MUSES-C.cm-1'!$B11</f>
        <v>1.862640022771525</v>
      </c>
      <c r="AD11" s="5">
        <f>'MUSES-C.cm-1'!AM11/'MUSES-C.cm-1'!$B11</f>
        <v>2.079498869249967</v>
      </c>
      <c r="AE11" s="5">
        <f>'MUSES-C.cm-1'!AN11/'MUSES-C.cm-1'!$B11</f>
        <v>2.293765181068814</v>
      </c>
      <c r="AF11" s="5">
        <f>'MUSES-C.cm-1'!AO11/'MUSES-C.cm-1'!$B11</f>
        <v>2.505634233074879</v>
      </c>
      <c r="AG11" s="5">
        <f>'MUSES-C.cm-1'!AP11/'MUSES-C.cm-1'!$B11</f>
        <v>2.715282169125212</v>
      </c>
      <c r="AH11" s="5">
        <f>'MUSES-C.cm-1'!AQ11/'MUSES-C.cm-1'!$B11</f>
        <v>2.9228682888958746</v>
      </c>
      <c r="AI11" s="5">
        <f>'MUSES-C.cm-1'!AR11/'MUSES-C.cm-1'!$B11</f>
        <v>1.064817252074716</v>
      </c>
      <c r="AJ11" s="5">
        <f>'MUSES-C.cm-1'!AS11/'MUSES-C.cm-1'!$B11</f>
        <v>1.1755003329597713</v>
      </c>
      <c r="AK11" s="5">
        <f>'MUSES-C.cm-1'!AT11/'MUSES-C.cm-1'!$B11</f>
        <v>1.2854720925918788</v>
      </c>
      <c r="AL11" s="5">
        <f>'MUSES-C.cm-1'!AU11/'MUSES-C.cm-1'!$B11</f>
        <v>1.3947623104065714</v>
      </c>
      <c r="AM11" s="5">
        <f>'MUSES-C.cm-1'!AV11/'MUSES-C.cm-1'!$B11</f>
        <v>1.503399126430818</v>
      </c>
      <c r="AN11" s="5">
        <f>'MUSES-C.cm-1'!AW11/'MUSES-C.cm-1'!$B11</f>
        <v>1.6114091525667207</v>
      </c>
      <c r="AO11" s="5">
        <f>'MUSES-C.cm-1'!AX11/'MUSES-C.cm-1'!$B11</f>
        <v>1.7188175749318515</v>
      </c>
      <c r="AP11" s="5">
        <f>'MUSES-C.cm-1'!AY11/'MUSES-C.cm-1'!$B11</f>
        <v>1.8256482480836684</v>
      </c>
      <c r="AQ11" s="5">
        <f>'MUSES-C.cm-1'!AZ11/'MUSES-C.cm-1'!$B11</f>
        <v>1.931923781869111</v>
      </c>
      <c r="AR11" s="5">
        <f>'MUSES-C.cm-1'!BA11/'MUSES-C.cm-1'!$B11</f>
        <v>2.037665621564113</v>
      </c>
      <c r="AS11" s="5">
        <f>'MUSES-C.cm-1'!BB11/'MUSES-C.cm-1'!$B11</f>
        <v>2.142894121900192</v>
      </c>
      <c r="AT11" s="5">
        <f>'MUSES-C.cm-1'!BE11/'MUSES-C.cm-1'!$B11</f>
        <v>0.8368843782841269</v>
      </c>
      <c r="AU11" s="5">
        <f>'MUSES-C.cm-1'!BF11/'MUSES-C.cm-1'!$B11</f>
        <v>0.8135997964793595</v>
      </c>
      <c r="AV11" s="5">
        <f>'MUSES-C.cm-1'!BG11/'MUSES-C.cm-1'!$B11</f>
        <v>0.7902891578294651</v>
      </c>
      <c r="AW11" s="5">
        <f>'MUSES-C.cm-1'!BH11/'MUSES-C.cm-1'!$B11</f>
        <v>0.7669520053322615</v>
      </c>
      <c r="AX11" s="5">
        <f>'MUSES-C.cm-1'!BI11/'MUSES-C.cm-1'!$B11</f>
        <v>0.7435878712357782</v>
      </c>
      <c r="AY11" s="5">
        <f>'MUSES-C.cm-1'!BJ11/'MUSES-C.cm-1'!$B11</f>
        <v>0.7201962767203115</v>
      </c>
      <c r="AZ11" s="5">
        <f>'MUSES-C.cm-1'!BK11/'MUSES-C.cm-1'!$B11</f>
        <v>0.6967767315691273</v>
      </c>
      <c r="BA11" s="5">
        <f>'MUSES-C.cm-1'!BL11/'MUSES-C.cm-1'!$B11</f>
        <v>0.6733287338273353</v>
      </c>
      <c r="BB11" s="5">
        <f>'MUSES-C.cm-1'!BM11/'MUSES-C.cm-1'!$B11</f>
        <v>0.6498517694484386</v>
      </c>
      <c r="BC11" s="5">
        <f>'MUSES-C.cm-1'!BN11/'MUSES-C.cm-1'!$B11</f>
        <v>0.6263453119280338</v>
      </c>
      <c r="BD11" s="5">
        <f>'MUSES-C.cm-1'!BO11/'MUSES-C.cm-1'!$B11</f>
        <v>0.6028088219241136</v>
      </c>
      <c r="BE11" s="5">
        <f>'MUSES-C.cm-1'!CG11/'MUSES-C.cm-1'!$B11</f>
        <v>4.839048375563092</v>
      </c>
      <c r="BF11" s="5">
        <f>'MUSES-C.cm-1'!CH11/'MUSES-C.cm-1'!$B11</f>
        <v>5.754254242940616</v>
      </c>
      <c r="BG11" s="5">
        <f>'MUSES-C.cm-1'!CP11/'MUSES-C.cm-1'!$B11</f>
        <v>5.277323734006651</v>
      </c>
      <c r="BH11" s="5">
        <f>'MUSES-C.cm-1'!CQ11/'MUSES-C.cm-1'!$B11</f>
        <v>6.005495677021425</v>
      </c>
      <c r="BI11" s="5">
        <f>'MUSES-C.cm-1'!CR11/'MUSES-C.cm-1'!$B11</f>
        <v>11.563206105763147</v>
      </c>
      <c r="BJ11" s="5">
        <f>'MUSES-C.cm-1'!DB11/'MUSES-C.cm-1'!$B11</f>
        <v>16.48717661249133</v>
      </c>
      <c r="BK11" s="5">
        <f>'MUSES-C.cm-1'!EG11/'MUSES-C.cm-1'!$B11</f>
        <v>3.069731696824695</v>
      </c>
      <c r="BL11" s="5">
        <f>'MUSES-C.cm-1'!EH11/'MUSES-C.cm-1'!$B11</f>
        <v>3.651872570428217</v>
      </c>
      <c r="BM11" s="5">
        <f>'MUSES-C.cm-1'!DM11/'MUSES-C.cm-1'!$B11</f>
        <v>0.5557570692664049</v>
      </c>
      <c r="BN11" s="5">
        <f>'MUSES-C.cm-1'!DN11/'MUSES-C.cm-1'!$B11</f>
        <v>0.8239304473143936</v>
      </c>
      <c r="BO11" s="5">
        <f>'MUSES-C.cm-1'!DO11/'MUSES-C.cm-1'!$B11</f>
        <v>0.9824886303447788</v>
      </c>
      <c r="BP11" s="5">
        <f>'MUSES-C.cm-1'!DP11/'MUSES-C.cm-1'!$B11</f>
        <v>1.0087558881343635</v>
      </c>
      <c r="BQ11" s="5">
        <f>'MUSES-C.cm-1'!DQ11/'MUSES-C.cm-1'!$B11</f>
        <v>1.0349791748435797</v>
      </c>
      <c r="BR11" s="5">
        <f>'MUSES-C.cm-1'!DR11/'MUSES-C.cm-1'!$B11</f>
        <v>1.0611590279353555</v>
      </c>
      <c r="BS11" s="5">
        <f>'MUSES-C.cm-1'!DS11/'MUSES-C.cm-1'!$B11</f>
        <v>1.087295976148879</v>
      </c>
      <c r="BT11" s="5">
        <f>'MUSES-C.cm-1'!DT11/'MUSES-C.cm-1'!$B11</f>
        <v>1.243245216733103</v>
      </c>
      <c r="BU11" s="5">
        <f>'MUSES-C.cm-1'!DU11/'MUSES-C.cm-1'!$B11</f>
        <v>1.2690959386729135</v>
      </c>
      <c r="BV11" s="5">
        <f>'MUSES-C.cm-1'!DV11/'MUSES-C.cm-1'!$B11</f>
        <v>1.3464161156576044</v>
      </c>
      <c r="BW11" s="5">
        <f>'MUSES-C.cm-1'!DW11/'MUSES-C.cm-1'!$B11</f>
        <v>1.6017688839916508</v>
      </c>
      <c r="BX11" s="5">
        <f>'MUSES-C.cm-1'!DX11/'MUSES-C.cm-1'!$B11</f>
        <v>1.85376313080378</v>
      </c>
      <c r="BY11" s="5">
        <f>'MUSES-C.cm-1'!DY11/'MUSES-C.cm-1'!$B11</f>
        <v>2.1027506111983225</v>
      </c>
      <c r="BZ11" s="5">
        <f>'MUSES-C.cm-1'!DZ11/'MUSES-C.cm-1'!$B11</f>
        <v>2.3490356158659957</v>
      </c>
      <c r="CA11" s="5">
        <f>'MUSES-C.cm-1'!EA11/'MUSES-C.cm-1'!$B11</f>
        <v>2.5928827156492393</v>
      </c>
      <c r="CB11" s="5">
        <f>'MUSES-C.cm-1'!EB11/'MUSES-C.cm-1'!$B11</f>
        <v>2.8345230376507855</v>
      </c>
      <c r="CC11" s="5">
        <f>'MUSES-C.cm-1'!EC11/'MUSES-C.cm-1'!$B11</f>
        <v>3.0741593877762714</v>
      </c>
      <c r="CD11" s="5">
        <f>'MUSES-C.cm-1'!EI11/'MUSES-C.cm-1'!$B11</f>
        <v>1.0821598427239794</v>
      </c>
      <c r="CE11" s="5">
        <f>'MUSES-C.cm-1'!EJ11/'MUSES-C.cm-1'!$B11</f>
        <v>0.859469492847992</v>
      </c>
      <c r="CF11" s="5">
        <f>'MUSES-C.cm-1'!EK11/'MUSES-C.cm-1'!$B11</f>
        <v>0.5473575641291665</v>
      </c>
      <c r="CG11" s="5">
        <f>'MUSES-C.cm-1'!EL11/'MUSES-C.cm-1'!$B11</f>
        <v>3.109521451853419</v>
      </c>
      <c r="CH11" s="5">
        <f>'MUSES-C.cm-1'!EM11/'MUSES-C.cm-1'!$B11</f>
        <v>0.7114578595729231</v>
      </c>
      <c r="CI11" s="5">
        <f>'MUSES-C.cm-1'!EN11/'MUSES-C.cm-1'!$B11</f>
        <v>0.3006833687917683</v>
      </c>
      <c r="CJ11" s="5">
        <f>'MUSES-C.cm-1'!CI11/'MUSES-C.cm-1'!$B11</f>
        <v>0.7827488622454097</v>
      </c>
      <c r="CK11" s="5">
        <f>'MUSES-C.cm-1'!CN11/'MUSES-C.cm-1'!$B11</f>
        <v>0.9682422800762545</v>
      </c>
      <c r="CL11" s="5">
        <f>'MUSES-C.cm-1'!CE11/'MUSES-C.cm-1'!$B11</f>
        <v>1.1166040270718172</v>
      </c>
      <c r="CM11" s="5">
        <f>'MUSES-C.cm-1'!CF11/'MUSES-C.cm-1'!$B11</f>
        <v>1.148076866193194</v>
      </c>
      <c r="CN11" s="5">
        <f>'MUSES-C.cm-1'!ED11/'MUSES-C.cm-1'!$B11</f>
        <v>0.5301036911250677</v>
      </c>
      <c r="CO11" s="5">
        <f>'MUSES-C.cm-1'!EO11/'MUSES-C.cm-1'!$B11</f>
        <v>1.4037655886009623</v>
      </c>
      <c r="CP11" s="5">
        <f>'MUSES-C.cm-1'!EP11/'MUSES-C.cm-1'!$B11</f>
        <v>1.4386399387859552</v>
      </c>
      <c r="CQ11" s="5">
        <f>'MUSES-C.cm-1'!EQ11/'MUSES-C.cm-1'!$B11</f>
        <v>1.3860704916809343</v>
      </c>
      <c r="CR11" s="5"/>
    </row>
    <row r="12" spans="1:96" ht="15.75">
      <c r="A12" s="1">
        <v>55</v>
      </c>
      <c r="B12" s="5">
        <f>'MUSES-C.cm-1'!B12/'MUSES-C.cm-1'!$B12</f>
        <v>1</v>
      </c>
      <c r="C12" s="5">
        <f>'MUSES-C.cm-1'!BQ12/'MUSES-C.cm-1'!$B12</f>
        <v>0.6506532168816341</v>
      </c>
      <c r="D12" s="5">
        <f>'MUSES-C.cm-1'!E12/'MUSES-C.cm-1'!$B12</f>
        <v>0.7494864798699722</v>
      </c>
      <c r="E12" s="5">
        <f>'MUSES-C.cm-1'!F12/'MUSES-C.cm-1'!$B12</f>
        <v>0.9025822296893163</v>
      </c>
      <c r="F12" s="5">
        <f>'MUSES-C.cm-1'!G12/'MUSES-C.cm-1'!$B12</f>
        <v>1.0546942340031582</v>
      </c>
      <c r="G12" s="5">
        <f>'MUSES-C.cm-1'!H12/'MUSES-C.cm-1'!$B12</f>
        <v>1.0850014842216948</v>
      </c>
      <c r="H12" s="5">
        <f>'MUSES-C.cm-1'!I12/'MUSES-C.cm-1'!$B12</f>
        <v>1.2058548803664861</v>
      </c>
      <c r="I12" s="5">
        <f>'MUSES-C.cm-1'!J12/'MUSES-C.cm-1'!$B12</f>
        <v>1.2660594996992798</v>
      </c>
      <c r="J12" s="5">
        <f>'MUSES-C.cm-1'!K12/'MUSES-C.cm-1'!$B12</f>
        <v>1.356093891121371</v>
      </c>
      <c r="K12" s="5">
        <f>'MUSES-C.cm-1'!M12/'MUSES-C.cm-1'!$B12</f>
        <v>1.5649317704373522</v>
      </c>
      <c r="L12" s="5">
        <f>'MUSES-C.cm-1'!N12/'MUSES-C.cm-1'!$B12</f>
        <v>1.594626696280954</v>
      </c>
      <c r="M12" s="5">
        <f>'MUSES-C.cm-1'!O12/'MUSES-C.cm-1'!$B12</f>
        <v>1.653914149030742</v>
      </c>
      <c r="N12" s="5">
        <f>'MUSES-C.cm-1'!Q12/'MUSES-C.cm-1'!$B12</f>
        <v>1.948348927778979</v>
      </c>
      <c r="O12" s="5">
        <f>'MUSES-C.cm-1'!S12/'MUSES-C.cm-1'!$B12</f>
        <v>2.2395637382947307</v>
      </c>
      <c r="P12" s="5">
        <f>'MUSES-C.cm-1'!U12/'MUSES-C.cm-1'!$B12</f>
        <v>2.5277007009721877</v>
      </c>
      <c r="Q12" s="5">
        <f>'MUSES-C.cm-1'!W12/'MUSES-C.cm-1'!$B12</f>
        <v>2.8128825366965042</v>
      </c>
      <c r="R12" s="5">
        <f>'MUSES-C.cm-1'!X12/'MUSES-C.cm-1'!$B12</f>
        <v>2.954399128592495</v>
      </c>
      <c r="S12" s="5">
        <f>'MUSES-C.cm-1'!Y12/'MUSES-C.cm-1'!$B12</f>
        <v>3.067107887390436</v>
      </c>
      <c r="T12" s="5">
        <f>'MUSES-C.cm-1'!Z12/'MUSES-C.cm-1'!$B12</f>
        <v>3.095215767669267</v>
      </c>
      <c r="U12" s="5">
        <f>'MUSES-C.cm-1'!AB12/'MUSES-C.cm-1'!$B12</f>
        <v>3.374793304733949</v>
      </c>
      <c r="V12" s="5">
        <f>'MUSES-C.cm-1'!AD12/'MUSES-C.cm-1'!$B12</f>
        <v>3.651696554141902</v>
      </c>
      <c r="W12" s="5">
        <f>'MUSES-C.cm-1'!AF12/'MUSES-C.cm-1'!$B12</f>
        <v>0.7583937732462352</v>
      </c>
      <c r="X12" s="5">
        <f>'MUSES-C.cm-1'!AG12/'MUSES-C.cm-1'!$B12</f>
        <v>0.8630542659275848</v>
      </c>
      <c r="Y12" s="5">
        <f>'MUSES-C.cm-1'!AH12/'MUSES-C.cm-1'!$B12</f>
        <v>0.9667998385464831</v>
      </c>
      <c r="Z12" s="5">
        <f>'MUSES-C.cm-1'!AI12/'MUSES-C.cm-1'!$B12</f>
        <v>1.1717084961626385</v>
      </c>
      <c r="AA12" s="5">
        <f>'MUSES-C.cm-1'!AJ12/'MUSES-C.cm-1'!$B12</f>
        <v>1.3734209956225318</v>
      </c>
      <c r="AB12" s="5">
        <f>'MUSES-C.cm-1'!AK12/'MUSES-C.cm-1'!$B12</f>
        <v>1.5722049545427284</v>
      </c>
      <c r="AC12" s="5">
        <f>'MUSES-C.cm-1'!AL12/'MUSES-C.cm-1'!$B12</f>
        <v>1.7682989245821783</v>
      </c>
      <c r="AD12" s="5">
        <f>'MUSES-C.cm-1'!AM12/'MUSES-C.cm-1'!$B12</f>
        <v>1.9619162331971336</v>
      </c>
      <c r="AE12" s="5">
        <f>'MUSES-C.cm-1'!AN12/'MUSES-C.cm-1'!$B12</f>
        <v>2.153248231754119</v>
      </c>
      <c r="AF12" s="5">
        <f>'MUSES-C.cm-1'!AO12/'MUSES-C.cm-1'!$B12</f>
        <v>2.3424670543342887</v>
      </c>
      <c r="AG12" s="5">
        <f>'MUSES-C.cm-1'!AP12/'MUSES-C.cm-1'!$B12</f>
        <v>2.529727971119538</v>
      </c>
      <c r="AH12" s="5">
        <f>'MUSES-C.cm-1'!AQ12/'MUSES-C.cm-1'!$B12</f>
        <v>2.715171404206285</v>
      </c>
      <c r="AI12" s="5">
        <f>'MUSES-C.cm-1'!AR12/'MUSES-C.cm-1'!$B12</f>
        <v>1.055605628134509</v>
      </c>
      <c r="AJ12" s="5">
        <f>'MUSES-C.cm-1'!AS12/'MUSES-C.cm-1'!$B12</f>
        <v>1.1544329913626405</v>
      </c>
      <c r="AK12" s="5">
        <f>'MUSES-C.cm-1'!AT12/'MUSES-C.cm-1'!$B12</f>
        <v>1.2526333744766218</v>
      </c>
      <c r="AL12" s="5">
        <f>'MUSES-C.cm-1'!AU12/'MUSES-C.cm-1'!$B12</f>
        <v>1.3502330259736157</v>
      </c>
      <c r="AM12" s="5">
        <f>'MUSES-C.cm-1'!AV12/'MUSES-C.cm-1'!$B12</f>
        <v>1.4472567493263817</v>
      </c>
      <c r="AN12" s="5">
        <f>'MUSES-C.cm-1'!AW12/'MUSES-C.cm-1'!$B12</f>
        <v>1.5437280010721022</v>
      </c>
      <c r="AO12" s="5">
        <f>'MUSES-C.cm-1'!AX12/'MUSES-C.cm-1'!$B12</f>
        <v>1.6396689810182539</v>
      </c>
      <c r="AP12" s="5">
        <f>'MUSES-C.cm-1'!AY12/'MUSES-C.cm-1'!$B12</f>
        <v>1.7351007152948685</v>
      </c>
      <c r="AQ12" s="5">
        <f>'MUSES-C.cm-1'!AZ12/'MUSES-C.cm-1'!$B12</f>
        <v>1.8300431329063944</v>
      </c>
      <c r="AR12" s="5">
        <f>'MUSES-C.cm-1'!BA12/'MUSES-C.cm-1'!$B12</f>
        <v>1.9245151363690975</v>
      </c>
      <c r="AS12" s="5">
        <f>'MUSES-C.cm-1'!BB12/'MUSES-C.cm-1'!$B12</f>
        <v>2.018534666960335</v>
      </c>
      <c r="AT12" s="5">
        <f>'MUSES-C.cm-1'!BE12/'MUSES-C.cm-1'!$B12</f>
        <v>0.8355177483658333</v>
      </c>
      <c r="AU12" s="5">
        <f>'MUSES-C.cm-1'!BF12/'MUSES-C.cm-1'!$B12</f>
        <v>0.814475458207609</v>
      </c>
      <c r="AV12" s="5">
        <f>'MUSES-C.cm-1'!BG12/'MUSES-C.cm-1'!$B12</f>
        <v>0.7934101704424779</v>
      </c>
      <c r="AW12" s="5">
        <f>'MUSES-C.cm-1'!BH12/'MUSES-C.cm-1'!$B12</f>
        <v>0.772321481723201</v>
      </c>
      <c r="AX12" s="5">
        <f>'MUSES-C.cm-1'!BI12/'MUSES-C.cm-1'!$B12</f>
        <v>0.7512089792148439</v>
      </c>
      <c r="AY12" s="5">
        <f>'MUSES-C.cm-1'!BJ12/'MUSES-C.cm-1'!$B12</f>
        <v>0.7300722403141612</v>
      </c>
      <c r="AZ12" s="5">
        <f>'MUSES-C.cm-1'!BK12/'MUSES-C.cm-1'!$B12</f>
        <v>0.7089108323589597</v>
      </c>
      <c r="BA12" s="5">
        <f>'MUSES-C.cm-1'!BL12/'MUSES-C.cm-1'!$B12</f>
        <v>0.687724312327024</v>
      </c>
      <c r="BB12" s="5">
        <f>'MUSES-C.cm-1'!BM12/'MUSES-C.cm-1'!$B12</f>
        <v>0.6665122265241633</v>
      </c>
      <c r="BC12" s="5">
        <f>'MUSES-C.cm-1'!BN12/'MUSES-C.cm-1'!$B12</f>
        <v>0.6452741102609173</v>
      </c>
      <c r="BD12" s="5">
        <f>'MUSES-C.cm-1'!BO12/'MUSES-C.cm-1'!$B12</f>
        <v>0.6240094875174373</v>
      </c>
      <c r="BE12" s="5">
        <f>'MUSES-C.cm-1'!CG12/'MUSES-C.cm-1'!$B12</f>
        <v>4.461704643013905</v>
      </c>
      <c r="BF12" s="5">
        <f>'MUSES-C.cm-1'!CH12/'MUSES-C.cm-1'!$B12</f>
        <v>5.257049150479517</v>
      </c>
      <c r="BG12" s="5">
        <f>'MUSES-C.cm-1'!CP12/'MUSES-C.cm-1'!$B12</f>
        <v>4.8235748694951885</v>
      </c>
      <c r="BH12" s="5">
        <f>'MUSES-C.cm-1'!CQ12/'MUSES-C.cm-1'!$B12</f>
        <v>5.487541973317984</v>
      </c>
      <c r="BI12" s="5">
        <f>'MUSES-C.cm-1'!CR12/'MUSES-C.cm-1'!$B12</f>
        <v>10.472740748051956</v>
      </c>
      <c r="BJ12" s="5">
        <f>'MUSES-C.cm-1'!DB12/'MUSES-C.cm-1'!$B12</f>
        <v>14.988007932254641</v>
      </c>
      <c r="BK12" s="5">
        <f>'MUSES-C.cm-1'!EG12/'MUSES-C.cm-1'!$B12</f>
        <v>2.81362564985907</v>
      </c>
      <c r="BL12" s="5">
        <f>'MUSES-C.cm-1'!EH12/'MUSES-C.cm-1'!$B12</f>
        <v>3.3622901418755173</v>
      </c>
      <c r="BM12" s="5">
        <f>'MUSES-C.cm-1'!DM12/'MUSES-C.cm-1'!$B12</f>
        <v>0.5817866574250006</v>
      </c>
      <c r="BN12" s="5">
        <f>'MUSES-C.cm-1'!DN12/'MUSES-C.cm-1'!$B12</f>
        <v>0.8211844100989952</v>
      </c>
      <c r="BO12" s="5">
        <f>'MUSES-C.cm-1'!DO12/'MUSES-C.cm-1'!$B12</f>
        <v>0.9627557639415139</v>
      </c>
      <c r="BP12" s="5">
        <f>'MUSES-C.cm-1'!DP12/'MUSES-C.cm-1'!$B12</f>
        <v>0.986210775822247</v>
      </c>
      <c r="BQ12" s="5">
        <f>'MUSES-C.cm-1'!DQ12/'MUSES-C.cm-1'!$B12</f>
        <v>1.0096270377588896</v>
      </c>
      <c r="BR12" s="5">
        <f>'MUSES-C.cm-1'!DR12/'MUSES-C.cm-1'!$B12</f>
        <v>1.0330050233958974</v>
      </c>
      <c r="BS12" s="5">
        <f>'MUSES-C.cm-1'!DS12/'MUSES-C.cm-1'!$B12</f>
        <v>1.0563451986898447</v>
      </c>
      <c r="BT12" s="5">
        <f>'MUSES-C.cm-1'!DT12/'MUSES-C.cm-1'!$B12</f>
        <v>1.1956173965171675</v>
      </c>
      <c r="BU12" s="5">
        <f>'MUSES-C.cm-1'!DU12/'MUSES-C.cm-1'!$B12</f>
        <v>1.2187053321115067</v>
      </c>
      <c r="BV12" s="5">
        <f>'MUSES-C.cm-1'!DV12/'MUSES-C.cm-1'!$B12</f>
        <v>1.2877646964678091</v>
      </c>
      <c r="BW12" s="5">
        <f>'MUSES-C.cm-1'!DW12/'MUSES-C.cm-1'!$B12</f>
        <v>1.5158641615978785</v>
      </c>
      <c r="BX12" s="5">
        <f>'MUSES-C.cm-1'!DX12/'MUSES-C.cm-1'!$B12</f>
        <v>1.7410038968302486</v>
      </c>
      <c r="BY12" s="5">
        <f>'MUSES-C.cm-1'!DY12/'MUSES-C.cm-1'!$B12</f>
        <v>1.9634938897866043</v>
      </c>
      <c r="BZ12" s="5">
        <f>'MUSES-C.cm-1'!DZ12/'MUSES-C.cm-1'!$B12</f>
        <v>2.1836022996104942</v>
      </c>
      <c r="CA12" s="5">
        <f>'MUSES-C.cm-1'!EA12/'MUSES-C.cm-1'!$B12</f>
        <v>2.4015622819411844</v>
      </c>
      <c r="CB12" s="5">
        <f>'MUSES-C.cm-1'!EB12/'MUSES-C.cm-1'!$B12</f>
        <v>2.6175775197956384</v>
      </c>
      <c r="CC12" s="5">
        <f>'MUSES-C.cm-1'!EC12/'MUSES-C.cm-1'!$B12</f>
        <v>2.8318267378592354</v>
      </c>
      <c r="CD12" s="5">
        <f>'MUSES-C.cm-1'!EI12/'MUSES-C.cm-1'!$B12</f>
        <v>1.051069543782726</v>
      </c>
      <c r="CE12" s="5">
        <f>'MUSES-C.cm-1'!EJ12/'MUSES-C.cm-1'!$B12</f>
        <v>0.8599685555353307</v>
      </c>
      <c r="CF12" s="5">
        <f>'MUSES-C.cm-1'!EK12/'MUSES-C.cm-1'!$B12</f>
        <v>0.5894959919839209</v>
      </c>
      <c r="CG12" s="5">
        <f>'MUSES-C.cm-1'!EL12/'MUSES-C.cm-1'!$B12</f>
        <v>2.8812460007163336</v>
      </c>
      <c r="CH12" s="5">
        <f>'MUSES-C.cm-1'!EM12/'MUSES-C.cm-1'!$B12</f>
        <v>0.7095115375341452</v>
      </c>
      <c r="CI12" s="5">
        <f>'MUSES-C.cm-1'!EN12/'MUSES-C.cm-1'!$B12</f>
        <v>0.3249777137580984</v>
      </c>
      <c r="CJ12" s="5">
        <f>'MUSES-C.cm-1'!CI12/'MUSES-C.cm-1'!$B12</f>
        <v>0.8156683066571097</v>
      </c>
      <c r="CK12" s="5">
        <f>'MUSES-C.cm-1'!CN12/'MUSES-C.cm-1'!$B12</f>
        <v>0.9879276608409375</v>
      </c>
      <c r="CL12" s="5">
        <f>'MUSES-C.cm-1'!CE12/'MUSES-C.cm-1'!$B12</f>
        <v>1.0894366028506266</v>
      </c>
      <c r="CM12" s="5">
        <f>'MUSES-C.cm-1'!CF12/'MUSES-C.cm-1'!$B12</f>
        <v>1.1203782283227577</v>
      </c>
      <c r="CN12" s="5">
        <f>'MUSES-C.cm-1'!ED12/'MUSES-C.cm-1'!$B12</f>
        <v>0.5511988824525015</v>
      </c>
      <c r="CO12" s="5">
        <f>'MUSES-C.cm-1'!EO12/'MUSES-C.cm-1'!$B12</f>
        <v>1.3511540917076579</v>
      </c>
      <c r="CP12" s="5">
        <f>'MUSES-C.cm-1'!EP12/'MUSES-C.cm-1'!$B12</f>
        <v>1.3813024924375719</v>
      </c>
      <c r="CQ12" s="5">
        <f>'MUSES-C.cm-1'!EQ12/'MUSES-C.cm-1'!$B12</f>
        <v>1.3342769463759134</v>
      </c>
      <c r="CR12" s="5"/>
    </row>
    <row r="13" spans="1:96" ht="15.75">
      <c r="A13" s="1">
        <v>60</v>
      </c>
      <c r="B13" s="5">
        <f>'MUSES-C.cm-1'!B13/'MUSES-C.cm-1'!$B13</f>
        <v>1</v>
      </c>
      <c r="C13" s="5">
        <f>'MUSES-C.cm-1'!BQ13/'MUSES-C.cm-1'!$B13</f>
        <v>0.6689248559287369</v>
      </c>
      <c r="D13" s="5">
        <f>'MUSES-C.cm-1'!E13/'MUSES-C.cm-1'!$B13</f>
        <v>0.7760538728845549</v>
      </c>
      <c r="E13" s="5">
        <f>'MUSES-C.cm-1'!F13/'MUSES-C.cm-1'!$B13</f>
        <v>0.9127183406476936</v>
      </c>
      <c r="F13" s="5">
        <f>'MUSES-C.cm-1'!G13/'MUSES-C.cm-1'!$B13</f>
        <v>1.0485110242101736</v>
      </c>
      <c r="G13" s="5">
        <f>'MUSES-C.cm-1'!H13/'MUSES-C.cm-1'!$B13</f>
        <v>1.075567492288968</v>
      </c>
      <c r="H13" s="5">
        <f>'MUSES-C.cm-1'!I13/'MUSES-C.cm-1'!$B13</f>
        <v>1.1834603633038154</v>
      </c>
      <c r="I13" s="5">
        <f>'MUSES-C.cm-1'!J13/'MUSES-C.cm-1'!$B13</f>
        <v>1.2372098818197907</v>
      </c>
      <c r="J13" s="5">
        <f>'MUSES-C.cm-1'!K13/'MUSES-C.cm-1'!$B13</f>
        <v>1.3175924573188915</v>
      </c>
      <c r="K13" s="5">
        <f>'MUSES-C.cm-1'!M13/'MUSES-C.cm-1'!$B13</f>
        <v>1.5040497381268667</v>
      </c>
      <c r="L13" s="5">
        <f>'MUSES-C.cm-1'!N13/'MUSES-C.cm-1'!$B13</f>
        <v>1.5305631136111304</v>
      </c>
      <c r="M13" s="5">
        <f>'MUSES-C.cm-1'!O13/'MUSES-C.cm-1'!$B13</f>
        <v>1.5834989933062456</v>
      </c>
      <c r="N13" s="5">
        <f>'MUSES-C.cm-1'!Q13/'MUSES-C.cm-1'!$B13</f>
        <v>1.8464009146820937</v>
      </c>
      <c r="O13" s="5">
        <f>'MUSES-C.cm-1'!S13/'MUSES-C.cm-1'!$B13</f>
        <v>2.1064435577160614</v>
      </c>
      <c r="P13" s="5">
        <f>'MUSES-C.cm-1'!U13/'MUSES-C.cm-1'!$B13</f>
        <v>2.363751719290734</v>
      </c>
      <c r="Q13" s="5">
        <f>'MUSES-C.cm-1'!W13/'MUSES-C.cm-1'!$B13</f>
        <v>2.6184331614481646</v>
      </c>
      <c r="R13" s="5">
        <f>'MUSES-C.cm-1'!X13/'MUSES-C.cm-1'!$B13</f>
        <v>2.744818583710793</v>
      </c>
      <c r="S13" s="5">
        <f>'MUSES-C.cm-1'!Y13/'MUSES-C.cm-1'!$B13</f>
        <v>2.8454781792931225</v>
      </c>
      <c r="T13" s="5">
        <f>'MUSES-C.cm-1'!Z13/'MUSES-C.cm-1'!$B13</f>
        <v>2.8705814220564405</v>
      </c>
      <c r="U13" s="5">
        <f>'MUSES-C.cm-1'!AB13/'MUSES-C.cm-1'!$B13</f>
        <v>3.12027808675772</v>
      </c>
      <c r="V13" s="5">
        <f>'MUSES-C.cm-1'!AD13/'MUSES-C.cm-1'!$B13</f>
        <v>3.367594638933748</v>
      </c>
      <c r="W13" s="5">
        <f>'MUSES-C.cm-1'!AF13/'MUSES-C.cm-1'!$B13</f>
        <v>0.7835389148210125</v>
      </c>
      <c r="X13" s="5">
        <f>'MUSES-C.cm-1'!AG13/'MUSES-C.cm-1'!$B13</f>
        <v>0.876703574139435</v>
      </c>
      <c r="Y13" s="5">
        <f>'MUSES-C.cm-1'!AH13/'MUSES-C.cm-1'!$B13</f>
        <v>0.9690648781719992</v>
      </c>
      <c r="Z13" s="5">
        <f>'MUSES-C.cm-1'!AI13/'MUSES-C.cm-1'!$B13</f>
        <v>1.1515199055307301</v>
      </c>
      <c r="AA13" s="5">
        <f>'MUSES-C.cm-1'!AJ13/'MUSES-C.cm-1'!$B13</f>
        <v>1.3311685122472094</v>
      </c>
      <c r="AB13" s="5">
        <f>'MUSES-C.cm-1'!AK13/'MUSES-C.cm-1'!$B13</f>
        <v>1.5082456828142687</v>
      </c>
      <c r="AC13" s="5">
        <f>'MUSES-C.cm-1'!AL13/'MUSES-C.cm-1'!$B13</f>
        <v>1.6829608800517026</v>
      </c>
      <c r="AD13" s="5">
        <f>'MUSES-C.cm-1'!AM13/'MUSES-C.cm-1'!$B13</f>
        <v>1.8555014184000105</v>
      </c>
      <c r="AE13" s="5">
        <f>'MUSES-C.cm-1'!AN13/'MUSES-C.cm-1'!$B13</f>
        <v>2.0260353159605127</v>
      </c>
      <c r="AF13" s="5">
        <f>'MUSES-C.cm-1'!AO13/'MUSES-C.cm-1'!$B13</f>
        <v>2.1947137168928434</v>
      </c>
      <c r="AG13" s="5">
        <f>'MUSES-C.cm-1'!AP13/'MUSES-C.cm-1'!$B13</f>
        <v>2.36167295783064</v>
      </c>
      <c r="AH13" s="5">
        <f>'MUSES-C.cm-1'!AQ13/'MUSES-C.cm-1'!$B13</f>
        <v>2.5270363378882617</v>
      </c>
      <c r="AI13" s="5">
        <f>'MUSES-C.cm-1'!AR13/'MUSES-C.cm-1'!$B13</f>
        <v>1.0474338738212674</v>
      </c>
      <c r="AJ13" s="5">
        <f>'MUSES-C.cm-1'!AS13/'MUSES-C.cm-1'!$B13</f>
        <v>1.1355099226918979</v>
      </c>
      <c r="AK13" s="5">
        <f>'MUSES-C.cm-1'!AT13/'MUSES-C.cm-1'!$B13</f>
        <v>1.223035490030251</v>
      </c>
      <c r="AL13" s="5">
        <f>'MUSES-C.cm-1'!AU13/'MUSES-C.cm-1'!$B13</f>
        <v>1.3100336217234478</v>
      </c>
      <c r="AM13" s="5">
        <f>'MUSES-C.cm-1'!AV13/'MUSES-C.cm-1'!$B13</f>
        <v>1.3965260949433358</v>
      </c>
      <c r="AN13" s="5">
        <f>'MUSES-C.cm-1'!AW13/'MUSES-C.cm-1'!$B13</f>
        <v>1.48253350426738</v>
      </c>
      <c r="AO13" s="5">
        <f>'MUSES-C.cm-1'!AX13/'MUSES-C.cm-1'!$B13</f>
        <v>1.5680753408784114</v>
      </c>
      <c r="AP13" s="5">
        <f>'MUSES-C.cm-1'!AY13/'MUSES-C.cm-1'!$B13</f>
        <v>1.653170065483582</v>
      </c>
      <c r="AQ13" s="5">
        <f>'MUSES-C.cm-1'!AZ13/'MUSES-C.cm-1'!$B13</f>
        <v>1.7378351755260457</v>
      </c>
      <c r="AR13" s="5">
        <f>'MUSES-C.cm-1'!BA13/'MUSES-C.cm-1'!$B13</f>
        <v>1.8220872672038033</v>
      </c>
      <c r="AS13" s="5">
        <f>'MUSES-C.cm-1'!BB13/'MUSES-C.cm-1'!$B13</f>
        <v>1.90594209275784</v>
      </c>
      <c r="AT13" s="5">
        <f>'MUSES-C.cm-1'!BE13/'MUSES-C.cm-1'!$B13</f>
        <v>0.8346614570232811</v>
      </c>
      <c r="AU13" s="5">
        <f>'MUSES-C.cm-1'!BF13/'MUSES-C.cm-1'!$B13</f>
        <v>0.8156652626465917</v>
      </c>
      <c r="AV13" s="5">
        <f>'MUSES-C.cm-1'!BG13/'MUSES-C.cm-1'!$B13</f>
        <v>0.7966488649368878</v>
      </c>
      <c r="AW13" s="5">
        <f>'MUSES-C.cm-1'!BH13/'MUSES-C.cm-1'!$B13</f>
        <v>0.7776119095547539</v>
      </c>
      <c r="AX13" s="5">
        <f>'MUSES-C.cm-1'!BI13/'MUSES-C.cm-1'!$B13</f>
        <v>0.7585540338258606</v>
      </c>
      <c r="AY13" s="5">
        <f>'MUSES-C.cm-1'!BJ13/'MUSES-C.cm-1'!$B13</f>
        <v>0.7394748664944449</v>
      </c>
      <c r="AZ13" s="5">
        <f>'MUSES-C.cm-1'!BK13/'MUSES-C.cm-1'!$B13</f>
        <v>0.7203740274679866</v>
      </c>
      <c r="BA13" s="5">
        <f>'MUSES-C.cm-1'!BL13/'MUSES-C.cm-1'!$B13</f>
        <v>0.701251127552715</v>
      </c>
      <c r="BB13" s="5">
        <f>'MUSES-C.cm-1'!BM13/'MUSES-C.cm-1'!$B13</f>
        <v>0.6821057681795587</v>
      </c>
      <c r="BC13" s="5">
        <f>'MUSES-C.cm-1'!BN13/'MUSES-C.cm-1'!$B13</f>
        <v>0.6629375411201334</v>
      </c>
      <c r="BD13" s="5">
        <f>'MUSES-C.cm-1'!BO13/'MUSES-C.cm-1'!$B13</f>
        <v>0.6437460281923401</v>
      </c>
      <c r="BE13" s="5">
        <f>'MUSES-C.cm-1'!CG13/'MUSES-C.cm-1'!$B13</f>
        <v>4.0920480358879265</v>
      </c>
      <c r="BF13" s="5">
        <f>'MUSES-C.cm-1'!CH13/'MUSES-C.cm-1'!$B13</f>
        <v>4.805883368769878</v>
      </c>
      <c r="BG13" s="5">
        <f>'MUSES-C.cm-1'!CP13/'MUSES-C.cm-1'!$B13</f>
        <v>4.410209318011035</v>
      </c>
      <c r="BH13" s="5">
        <f>'MUSES-C.cm-1'!CQ13/'MUSES-C.cm-1'!$B13</f>
        <v>4.999785487752959</v>
      </c>
      <c r="BI13" s="5">
        <f>'MUSES-C.cm-1'!CR13/'MUSES-C.cm-1'!$B13</f>
        <v>9.481851527564086</v>
      </c>
      <c r="BJ13" s="5">
        <f>'MUSES-C.cm-1'!DB13/'MUSES-C.cm-1'!$B13</f>
        <v>13.499447474814813</v>
      </c>
      <c r="BK13" s="5">
        <f>'MUSES-C.cm-1'!EG13/'MUSES-C.cm-1'!$B13</f>
        <v>2.5807478545171842</v>
      </c>
      <c r="BL13" s="5">
        <f>'MUSES-C.cm-1'!EH13/'MUSES-C.cm-1'!$B13</f>
        <v>3.099809007411688</v>
      </c>
      <c r="BM13" s="5">
        <f>'MUSES-C.cm-1'!DM13/'MUSES-C.cm-1'!$B13</f>
        <v>0.6055720623458644</v>
      </c>
      <c r="BN13" s="5">
        <f>'MUSES-C.cm-1'!DN13/'MUSES-C.cm-1'!$B13</f>
        <v>0.8188622954006278</v>
      </c>
      <c r="BO13" s="5">
        <f>'MUSES-C.cm-1'!DO13/'MUSES-C.cm-1'!$B13</f>
        <v>0.9450219094618306</v>
      </c>
      <c r="BP13" s="5">
        <f>'MUSES-C.cm-1'!DP13/'MUSES-C.cm-1'!$B13</f>
        <v>0.9659254422189781</v>
      </c>
      <c r="BQ13" s="5">
        <f>'MUSES-C.cm-1'!DQ13/'MUSES-C.cm-1'!$B13</f>
        <v>0.9867949630531703</v>
      </c>
      <c r="BR13" s="5">
        <f>'MUSES-C.cm-1'!DR13/'MUSES-C.cm-1'!$B13</f>
        <v>1.0076308876955553</v>
      </c>
      <c r="BS13" s="5">
        <f>'MUSES-C.cm-1'!DS13/'MUSES-C.cm-1'!$B13</f>
        <v>1.0284336251294093</v>
      </c>
      <c r="BT13" s="5">
        <f>'MUSES-C.cm-1'!DT13/'MUSES-C.cm-1'!$B13</f>
        <v>1.152575204866018</v>
      </c>
      <c r="BU13" s="5">
        <f>'MUSES-C.cm-1'!DU13/'MUSES-C.cm-1'!$B13</f>
        <v>1.1731565443745158</v>
      </c>
      <c r="BV13" s="5">
        <f>'MUSES-C.cm-1'!DV13/'MUSES-C.cm-1'!$B13</f>
        <v>1.2347211179942323</v>
      </c>
      <c r="BW13" s="5">
        <f>'MUSES-C.cm-1'!DW13/'MUSES-C.cm-1'!$B13</f>
        <v>1.4380945242125005</v>
      </c>
      <c r="BX13" s="5">
        <f>'MUSES-C.cm-1'!DX13/'MUSES-C.cm-1'!$B13</f>
        <v>1.638870091708381</v>
      </c>
      <c r="BY13" s="5">
        <f>'MUSES-C.cm-1'!DY13/'MUSES-C.cm-1'!$B13</f>
        <v>1.8373199053933045</v>
      </c>
      <c r="BZ13" s="5">
        <f>'MUSES-C.cm-1'!DZ13/'MUSES-C.cm-1'!$B13</f>
        <v>2.0336793361392593</v>
      </c>
      <c r="CA13" s="5">
        <f>'MUSES-C.cm-1'!EA13/'MUSES-C.cm-1'!$B13</f>
        <v>2.2281530312515616</v>
      </c>
      <c r="CB13" s="5">
        <f>'MUSES-C.cm-1'!EB13/'MUSES-C.cm-1'!$B13</f>
        <v>2.420919769080552</v>
      </c>
      <c r="CC13" s="5">
        <f>'MUSES-C.cm-1'!EC13/'MUSES-C.cm-1'!$B13</f>
        <v>2.6121364213423566</v>
      </c>
      <c r="CD13" s="5">
        <f>'MUSES-C.cm-1'!EI13/'MUSES-C.cm-1'!$B13</f>
        <v>1.0226166231724099</v>
      </c>
      <c r="CE13" s="5">
        <f>'MUSES-C.cm-1'!EJ13/'MUSES-C.cm-1'!$B13</f>
        <v>0.8601486751633481</v>
      </c>
      <c r="CF13" s="5">
        <f>'MUSES-C.cm-1'!EK13/'MUSES-C.cm-1'!$B13</f>
        <v>0.6274244752086794</v>
      </c>
      <c r="CG13" s="5">
        <f>'MUSES-C.cm-1'!EL13/'MUSES-C.cm-1'!$B13</f>
        <v>2.673978948940234</v>
      </c>
      <c r="CH13" s="5">
        <f>'MUSES-C.cm-1'!EM13/'MUSES-C.cm-1'!$B13</f>
        <v>0.707159560034584</v>
      </c>
      <c r="CI13" s="5">
        <f>'MUSES-C.cm-1'!EN13/'MUSES-C.cm-1'!$B13</f>
        <v>0.3462706515748688</v>
      </c>
      <c r="CJ13" s="5">
        <f>'MUSES-C.cm-1'!CI13/'MUSES-C.cm-1'!$B13</f>
        <v>0.8458342993730894</v>
      </c>
      <c r="CK13" s="5">
        <f>'MUSES-C.cm-1'!CN13/'MUSES-C.cm-1'!$B13</f>
        <v>1.0064026825096293</v>
      </c>
      <c r="CL13" s="5">
        <f>'MUSES-C.cm-1'!CE13/'MUSES-C.cm-1'!$B13</f>
        <v>1.064835976860985</v>
      </c>
      <c r="CM13" s="5">
        <f>'MUSES-C.cm-1'!CF13/'MUSES-C.cm-1'!$B13</f>
        <v>1.0954384511697157</v>
      </c>
      <c r="CN13" s="5">
        <f>'MUSES-C.cm-1'!ED13/'MUSES-C.cm-1'!$B13</f>
        <v>0.5705638704567908</v>
      </c>
      <c r="CO13" s="5">
        <f>'MUSES-C.cm-1'!EO13/'MUSES-C.cm-1'!$B13</f>
        <v>1.3030798104431789</v>
      </c>
      <c r="CP13" s="5">
        <f>'MUSES-C.cm-1'!EP13/'MUSES-C.cm-1'!$B13</f>
        <v>1.3287243086955878</v>
      </c>
      <c r="CQ13" s="5">
        <f>'MUSES-C.cm-1'!EQ13/'MUSES-C.cm-1'!$B13</f>
        <v>1.286969623792295</v>
      </c>
      <c r="CR13" s="5"/>
    </row>
    <row r="14" spans="1:96" ht="15.75">
      <c r="A14" s="1">
        <v>65</v>
      </c>
      <c r="B14" s="5">
        <f>'MUSES-C.cm-1'!B14/'MUSES-C.cm-1'!$B14</f>
        <v>1</v>
      </c>
      <c r="C14" s="5">
        <f>'MUSES-C.cm-1'!BQ14/'MUSES-C.cm-1'!$B14</f>
        <v>0.6831019913715938</v>
      </c>
      <c r="D14" s="5">
        <f>'MUSES-C.cm-1'!E14/'MUSES-C.cm-1'!$B14</f>
        <v>0.7984740731969018</v>
      </c>
      <c r="E14" s="5">
        <f>'MUSES-C.cm-1'!F14/'MUSES-C.cm-1'!$B14</f>
        <v>0.9212777342137362</v>
      </c>
      <c r="F14" s="5">
        <f>'MUSES-C.cm-1'!G14/'MUSES-C.cm-1'!$B14</f>
        <v>1.043304057876804</v>
      </c>
      <c r="G14" s="5">
        <f>'MUSES-C.cm-1'!H14/'MUSES-C.cm-1'!$B14</f>
        <v>1.0676182895244741</v>
      </c>
      <c r="H14" s="5">
        <f>'MUSES-C.cm-1'!I14/'MUSES-C.cm-1'!$B14</f>
        <v>1.1645781536444597</v>
      </c>
      <c r="I14" s="5">
        <f>'MUSES-C.cm-1'!J14/'MUSES-C.cm-1'!$B14</f>
        <v>1.212882394321062</v>
      </c>
      <c r="J14" s="5">
        <f>'MUSES-C.cm-1'!K14/'MUSES-C.cm-1'!$B14</f>
        <v>1.2851230646859286</v>
      </c>
      <c r="K14" s="5">
        <f>'MUSES-C.cm-1'!M14/'MUSES-C.cm-1'!$B14</f>
        <v>1.452700923673736</v>
      </c>
      <c r="L14" s="5">
        <f>'MUSES-C.cm-1'!N14/'MUSES-C.cm-1'!$B14</f>
        <v>1.4765304643266945</v>
      </c>
      <c r="M14" s="5">
        <f>'MUSES-C.cm-1'!O14/'MUSES-C.cm-1'!$B14</f>
        <v>1.524108398704599</v>
      </c>
      <c r="N14" s="5">
        <f>'MUSES-C.cm-1'!Q14/'MUSES-C.cm-1'!$B14</f>
        <v>1.7604104024753022</v>
      </c>
      <c r="O14" s="5">
        <f>'MUSES-C.cm-1'!S14/'MUSES-C.cm-1'!$B14</f>
        <v>1.9941573934882466</v>
      </c>
      <c r="P14" s="5">
        <f>'MUSES-C.cm-1'!U14/'MUSES-C.cm-1'!$B14</f>
        <v>2.225459554995005</v>
      </c>
      <c r="Q14" s="5">
        <f>'MUSES-C.cm-1'!W14/'MUSES-C.cm-1'!$B14</f>
        <v>2.4544120301749888</v>
      </c>
      <c r="R14" s="5">
        <f>'MUSES-C.cm-1'!X14/'MUSES-C.cm-1'!$B14</f>
        <v>2.5680333760527634</v>
      </c>
      <c r="S14" s="5">
        <f>'MUSES-C.cm-1'!Y14/'MUSES-C.cm-1'!$B14</f>
        <v>2.658528758222678</v>
      </c>
      <c r="T14" s="5">
        <f>'MUSES-C.cm-1'!Z14/'MUSES-C.cm-1'!$B14</f>
        <v>2.6810974036748463</v>
      </c>
      <c r="U14" s="5">
        <f>'MUSES-C.cm-1'!AB14/'MUSES-C.cm-1'!$B14</f>
        <v>2.905587707512915</v>
      </c>
      <c r="V14" s="5">
        <f>'MUSES-C.cm-1'!AD14/'MUSES-C.cm-1'!$B14</f>
        <v>3.127946054415018</v>
      </c>
      <c r="W14" s="5">
        <f>'MUSES-C.cm-1'!AF14/'MUSES-C.cm-1'!$B14</f>
        <v>0.8043083530223883</v>
      </c>
      <c r="X14" s="5">
        <f>'MUSES-C.cm-1'!AG14/'MUSES-C.cm-1'!$B14</f>
        <v>0.887777735396158</v>
      </c>
      <c r="Y14" s="5">
        <f>'MUSES-C.cm-1'!AH14/'MUSES-C.cm-1'!$B14</f>
        <v>0.9705378085777053</v>
      </c>
      <c r="Z14" s="5">
        <f>'MUSES-C.cm-1'!AI14/'MUSES-C.cm-1'!$B14</f>
        <v>1.1340558322592575</v>
      </c>
      <c r="AA14" s="5">
        <f>'MUSES-C.cm-1'!AJ14/'MUSES-C.cm-1'!$B14</f>
        <v>1.295095973497222</v>
      </c>
      <c r="AB14" s="5">
        <f>'MUSES-C.cm-1'!AK14/'MUSES-C.cm-1'!$B14</f>
        <v>1.4538657079424462</v>
      </c>
      <c r="AC14" s="5">
        <f>'MUSES-C.cm-1'!AL14/'MUSES-C.cm-1'!$B14</f>
        <v>1.6105499773089194</v>
      </c>
      <c r="AD14" s="5">
        <f>'MUSES-C.cm-1'!AM14/'MUSES-C.cm-1'!$B14</f>
        <v>1.7653141677673945</v>
      </c>
      <c r="AE14" s="5">
        <f>'MUSES-C.cm-1'!AN14/'MUSES-C.cm-1'!$B14</f>
        <v>1.9183066281067875</v>
      </c>
      <c r="AF14" s="5">
        <f>'MUSES-C.cm-1'!AO14/'MUSES-C.cm-1'!$B14</f>
        <v>2.0696608085497665</v>
      </c>
      <c r="AG14" s="5">
        <f>'MUSES-C.cm-1'!AP14/'MUSES-C.cm-1'!$B14</f>
        <v>2.2194970852601266</v>
      </c>
      <c r="AH14" s="5">
        <f>'MUSES-C.cm-1'!AQ14/'MUSES-C.cm-1'!$B14</f>
        <v>2.3679243231407887</v>
      </c>
      <c r="AI14" s="5">
        <f>'MUSES-C.cm-1'!AR14/'MUSES-C.cm-1'!$B14</f>
        <v>1.0385787838472489</v>
      </c>
      <c r="AJ14" s="5">
        <f>'MUSES-C.cm-1'!AS14/'MUSES-C.cm-1'!$B14</f>
        <v>1.1175926670350462</v>
      </c>
      <c r="AK14" s="5">
        <f>'MUSES-C.cm-1'!AT14/'MUSES-C.cm-1'!$B14</f>
        <v>1.1961203956194468</v>
      </c>
      <c r="AL14" s="5">
        <f>'MUSES-C.cm-1'!AU14/'MUSES-C.cm-1'!$B14</f>
        <v>1.2741823224432907</v>
      </c>
      <c r="AM14" s="5">
        <f>'MUSES-C.cm-1'!AV14/'MUSES-C.cm-1'!$B14</f>
        <v>1.3517976798908136</v>
      </c>
      <c r="AN14" s="5">
        <f>'MUSES-C.cm-1'!AW14/'MUSES-C.cm-1'!$B14</f>
        <v>1.428984655944812</v>
      </c>
      <c r="AO14" s="5">
        <f>'MUSES-C.cm-1'!AX14/'MUSES-C.cm-1'!$B14</f>
        <v>1.5057604641314508</v>
      </c>
      <c r="AP14" s="5">
        <f>'MUSES-C.cm-1'!AY14/'MUSES-C.cm-1'!$B14</f>
        <v>1.5821414079182174</v>
      </c>
      <c r="AQ14" s="5">
        <f>'MUSES-C.cm-1'!AZ14/'MUSES-C.cm-1'!$B14</f>
        <v>1.658142940071533</v>
      </c>
      <c r="AR14" s="5">
        <f>'MUSES-C.cm-1'!BA14/'MUSES-C.cm-1'!$B14</f>
        <v>1.7337797174283363</v>
      </c>
      <c r="AS14" s="5">
        <f>'MUSES-C.cm-1'!BB14/'MUSES-C.cm-1'!$B14</f>
        <v>1.8090656514897774</v>
      </c>
      <c r="AT14" s="5">
        <f>'MUSES-C.cm-1'!BE14/'MUSES-C.cm-1'!$B14</f>
        <v>0.8327360437318281</v>
      </c>
      <c r="AU14" s="5">
        <f>'MUSES-C.cm-1'!BF14/'MUSES-C.cm-1'!$B14</f>
        <v>0.8155110790565672</v>
      </c>
      <c r="AV14" s="5">
        <f>'MUSES-C.cm-1'!BG14/'MUSES-C.cm-1'!$B14</f>
        <v>0.7982683217278085</v>
      </c>
      <c r="AW14" s="5">
        <f>'MUSES-C.cm-1'!BH14/'MUSES-C.cm-1'!$B14</f>
        <v>0.7810074596862282</v>
      </c>
      <c r="AX14" s="5">
        <f>'MUSES-C.cm-1'!BI14/'MUSES-C.cm-1'!$B14</f>
        <v>0.7637281735321175</v>
      </c>
      <c r="AY14" s="5">
        <f>'MUSES-C.cm-1'!BJ14/'MUSES-C.cm-1'!$B14</f>
        <v>0.7464301363082791</v>
      </c>
      <c r="AZ14" s="5">
        <f>'MUSES-C.cm-1'!BK14/'MUSES-C.cm-1'!$B14</f>
        <v>0.7291130132751672</v>
      </c>
      <c r="BA14" s="5">
        <f>'MUSES-C.cm-1'!BL14/'MUSES-C.cm-1'!$B14</f>
        <v>0.711776461677955</v>
      </c>
      <c r="BB14" s="5">
        <f>'MUSES-C.cm-1'!BM14/'MUSES-C.cm-1'!$B14</f>
        <v>0.6944201305051847</v>
      </c>
      <c r="BC14" s="5">
        <f>'MUSES-C.cm-1'!BN14/'MUSES-C.cm-1'!$B14</f>
        <v>0.6770436602386425</v>
      </c>
      <c r="BD14" s="5">
        <f>'MUSES-C.cm-1'!BO14/'MUSES-C.cm-1'!$B14</f>
        <v>0.6596466825940867</v>
      </c>
      <c r="BE14" s="5">
        <f>'MUSES-C.cm-1'!CG14/'MUSES-C.cm-1'!$B14</f>
        <v>3.7786405640834033</v>
      </c>
      <c r="BF14" s="5">
        <f>'MUSES-C.cm-1'!CH14/'MUSES-C.cm-1'!$B14</f>
        <v>4.426230656889657</v>
      </c>
      <c r="BG14" s="5">
        <f>'MUSES-C.cm-1'!CP14/'MUSES-C.cm-1'!$B14</f>
        <v>4.062969735062409</v>
      </c>
      <c r="BH14" s="5">
        <f>'MUSES-C.cm-1'!CQ14/'MUSES-C.cm-1'!$B14</f>
        <v>4.591050143400364</v>
      </c>
      <c r="BI14" s="5">
        <f>'MUSES-C.cm-1'!CR14/'MUSES-C.cm-1'!$B14</f>
        <v>8.648141007258072</v>
      </c>
      <c r="BJ14" s="5">
        <f>'MUSES-C.cm-1'!DB14/'MUSES-C.cm-1'!$B14</f>
        <v>12.25585255110638</v>
      </c>
      <c r="BK14" s="5">
        <f>'MUSES-C.cm-1'!EG14/'MUSES-C.cm-1'!$B14</f>
        <v>2.3850826218217134</v>
      </c>
      <c r="BL14" s="5">
        <f>'MUSES-C.cm-1'!EH14/'MUSES-C.cm-1'!$B14</f>
        <v>2.8791343211524287</v>
      </c>
      <c r="BM14" s="5">
        <f>'MUSES-C.cm-1'!DM14/'MUSES-C.cm-1'!$B14</f>
        <v>0.6256026218566686</v>
      </c>
      <c r="BN14" s="5">
        <f>'MUSES-C.cm-1'!DN14/'MUSES-C.cm-1'!$B14</f>
        <v>0.8169074060939864</v>
      </c>
      <c r="BO14" s="5">
        <f>'MUSES-C.cm-1'!DO14/'MUSES-C.cm-1'!$B14</f>
        <v>0.9300886133106901</v>
      </c>
      <c r="BP14" s="5">
        <f>'MUSES-C.cm-1'!DP14/'MUSES-C.cm-1'!$B14</f>
        <v>0.9488435155826083</v>
      </c>
      <c r="BQ14" s="5">
        <f>'MUSES-C.cm-1'!DQ14/'MUSES-C.cm-1'!$B14</f>
        <v>0.96756839587827</v>
      </c>
      <c r="BR14" s="5">
        <f>'MUSES-C.cm-1'!DR14/'MUSES-C.cm-1'!$B14</f>
        <v>0.986263621159304</v>
      </c>
      <c r="BS14" s="5">
        <f>'MUSES-C.cm-1'!DS14/'MUSES-C.cm-1'!$B14</f>
        <v>1.0049295524310622</v>
      </c>
      <c r="BT14" s="5">
        <f>'MUSES-C.cm-1'!DT14/'MUSES-C.cm-1'!$B14</f>
        <v>1.116329461405453</v>
      </c>
      <c r="BU14" s="5">
        <f>'MUSES-C.cm-1'!DU14/'MUSES-C.cm-1'!$B14</f>
        <v>1.1347999669946638</v>
      </c>
      <c r="BV14" s="5">
        <f>'MUSES-C.cm-1'!DV14/'MUSES-C.cm-1'!$B14</f>
        <v>1.1900530895807122</v>
      </c>
      <c r="BW14" s="5">
        <f>'MUSES-C.cm-1'!DW14/'MUSES-C.cm-1'!$B14</f>
        <v>1.372604392275182</v>
      </c>
      <c r="BX14" s="5">
        <f>'MUSES-C.cm-1'!DX14/'MUSES-C.cm-1'!$B14</f>
        <v>1.5528626093201154</v>
      </c>
      <c r="BY14" s="5">
        <f>'MUSES-C.cm-1'!DY14/'MUSES-C.cm-1'!$B14</f>
        <v>1.7310679072818496</v>
      </c>
      <c r="BZ14" s="5">
        <f>'MUSES-C.cm-1'!DZ14/'MUSES-C.cm-1'!$B14</f>
        <v>1.9074280456199015</v>
      </c>
      <c r="CA14" s="5">
        <f>'MUSES-C.cm-1'!EA14/'MUSES-C.cm-1'!$B14</f>
        <v>2.082123664415965</v>
      </c>
      <c r="CB14" s="5">
        <f>'MUSES-C.cm-1'!EB14/'MUSES-C.cm-1'!$B14</f>
        <v>2.2553125694899623</v>
      </c>
      <c r="CC14" s="5">
        <f>'MUSES-C.cm-1'!EC14/'MUSES-C.cm-1'!$B14</f>
        <v>2.4271332299000257</v>
      </c>
      <c r="CD14" s="5">
        <f>'MUSES-C.cm-1'!EI14/'MUSES-C.cm-1'!$B14</f>
        <v>0.9968249535918458</v>
      </c>
      <c r="CE14" s="5">
        <f>'MUSES-C.cm-1'!EJ14/'MUSES-C.cm-1'!$B14</f>
        <v>0.8598307376399127</v>
      </c>
      <c r="CF14" s="5">
        <f>'MUSES-C.cm-1'!EK14/'MUSES-C.cm-1'!$B14</f>
        <v>0.6607001196245533</v>
      </c>
      <c r="CG14" s="5">
        <f>'MUSES-C.cm-1'!EL14/'MUSES-C.cm-1'!$B14</f>
        <v>2.500357950232079</v>
      </c>
      <c r="CH14" s="5">
        <f>'MUSES-C.cm-1'!EM14/'MUSES-C.cm-1'!$B14</f>
        <v>0.7053188995588524</v>
      </c>
      <c r="CI14" s="5">
        <f>'MUSES-C.cm-1'!EN14/'MUSES-C.cm-1'!$B14</f>
        <v>0.36569589870930996</v>
      </c>
      <c r="CJ14" s="5">
        <f>'MUSES-C.cm-1'!CI14/'MUSES-C.cm-1'!$B14</f>
        <v>0.8722080607901367</v>
      </c>
      <c r="CK14" s="5">
        <f>'MUSES-C.cm-1'!CN14/'MUSES-C.cm-1'!$B14</f>
        <v>1.0222620108113973</v>
      </c>
      <c r="CL14" s="5">
        <f>'MUSES-C.cm-1'!CE14/'MUSES-C.cm-1'!$B14</f>
        <v>1.0417395058990908</v>
      </c>
      <c r="CM14" s="5">
        <f>'MUSES-C.cm-1'!CF14/'MUSES-C.cm-1'!$B14</f>
        <v>1.0723871368275022</v>
      </c>
      <c r="CN14" s="5">
        <f>'MUSES-C.cm-1'!ED14/'MUSES-C.cm-1'!$B14</f>
        <v>0.5865976737868399</v>
      </c>
      <c r="CO14" s="5">
        <f>'MUSES-C.cm-1'!EO14/'MUSES-C.cm-1'!$B14</f>
        <v>1.2601931017650587</v>
      </c>
      <c r="CP14" s="5">
        <f>'MUSES-C.cm-1'!EP14/'MUSES-C.cm-1'!$B14</f>
        <v>1.2822846072866947</v>
      </c>
      <c r="CQ14" s="5">
        <f>'MUSES-C.cm-1'!EQ14/'MUSES-C.cm-1'!$B14</f>
        <v>1.2447755047749027</v>
      </c>
      <c r="CR14" s="5" t="e">
        <f>'MUSES-C.cm-1'!#REF!/'MUSES-C.cm-1'!$B14</f>
        <v>#REF!</v>
      </c>
    </row>
    <row r="15" spans="1:96" ht="15.75">
      <c r="A15" s="1">
        <v>70</v>
      </c>
      <c r="B15" s="5">
        <f>'MUSES-C.cm-1'!B15/'MUSES-C.cm-1'!$B15</f>
        <v>1</v>
      </c>
      <c r="C15" s="5">
        <f>'MUSES-C.cm-1'!BQ15/'MUSES-C.cm-1'!$B15</f>
        <v>0.6979029974177805</v>
      </c>
      <c r="D15" s="5">
        <f>'MUSES-C.cm-1'!E15/'MUSES-C.cm-1'!$B15</f>
        <v>0.8194610140790646</v>
      </c>
      <c r="E15" s="5">
        <f>'MUSES-C.cm-1'!F15/'MUSES-C.cm-1'!$B15</f>
        <v>0.9292832773485515</v>
      </c>
      <c r="F15" s="5">
        <f>'MUSES-C.cm-1'!G15/'MUSES-C.cm-1'!$B15</f>
        <v>1.0384166572186122</v>
      </c>
      <c r="G15" s="5">
        <f>'MUSES-C.cm-1'!H15/'MUSES-C.cm-1'!$B15</f>
        <v>1.0601626354250424</v>
      </c>
      <c r="H15" s="5">
        <f>'MUSES-C.cm-1'!I15/'MUSES-C.cm-1'!$B15</f>
        <v>1.1468831442133494</v>
      </c>
      <c r="I15" s="5">
        <f>'MUSES-C.cm-1'!J15/'MUSES-C.cm-1'!$B15</f>
        <v>1.1900875860241544</v>
      </c>
      <c r="J15" s="5">
        <f>'MUSES-C.cm-1'!K15/'MUSES-C.cm-1'!$B15</f>
        <v>1.2547029192287873</v>
      </c>
      <c r="K15" s="5">
        <f>'MUSES-C.cm-1'!M15/'MUSES-C.cm-1'!$B15</f>
        <v>1.404599171731242</v>
      </c>
      <c r="L15" s="5">
        <f>'MUSES-C.cm-1'!N15/'MUSES-C.cm-1'!$B15</f>
        <v>1.425915154856322</v>
      </c>
      <c r="M15" s="5">
        <f>'MUSES-C.cm-1'!O15/'MUSES-C.cm-1'!$B15</f>
        <v>1.468475081501463</v>
      </c>
      <c r="N15" s="5">
        <f>'MUSES-C.cm-1'!Q15/'MUSES-C.cm-1'!$B15</f>
        <v>1.679864812002456</v>
      </c>
      <c r="O15" s="5">
        <f>'MUSES-C.cm-1'!S15/'MUSES-C.cm-1'!$B15</f>
        <v>1.8889844894546133</v>
      </c>
      <c r="P15" s="5">
        <f>'MUSES-C.cm-1'!U15/'MUSES-C.cm-1'!$B15</f>
        <v>2.0959306108597935</v>
      </c>
      <c r="Q15" s="5">
        <f>'MUSES-C.cm-1'!W15/'MUSES-C.cm-1'!$B15</f>
        <v>2.3007865013280235</v>
      </c>
      <c r="R15" s="5">
        <f>'MUSES-C.cm-1'!X15/'MUSES-C.cm-1'!$B15</f>
        <v>2.4024535911762728</v>
      </c>
      <c r="S15" s="5">
        <f>'MUSES-C.cm-1'!Y15/'MUSES-C.cm-1'!$B15</f>
        <v>2.4834296310788027</v>
      </c>
      <c r="T15" s="5">
        <f>'MUSES-C.cm-1'!Z15/'MUSES-C.cm-1'!$B15</f>
        <v>2.5036244873761473</v>
      </c>
      <c r="U15" s="5">
        <f>'MUSES-C.cm-1'!AB15/'MUSES-C.cm-1'!$B15</f>
        <v>2.704507653671828</v>
      </c>
      <c r="V15" s="5">
        <f>'MUSES-C.cm-1'!AD15/'MUSES-C.cm-1'!$B15</f>
        <v>2.9034912734869467</v>
      </c>
      <c r="W15" s="5">
        <f>'MUSES-C.cm-1'!AF15/'MUSES-C.cm-1'!$B15</f>
        <v>0.8243049911347204</v>
      </c>
      <c r="X15" s="5">
        <f>'MUSES-C.cm-1'!AG15/'MUSES-C.cm-1'!$B15</f>
        <v>0.8986915431279708</v>
      </c>
      <c r="Y15" s="5">
        <f>'MUSES-C.cm-1'!AH15/'MUSES-C.cm-1'!$B15</f>
        <v>0.9724569462135974</v>
      </c>
      <c r="Z15" s="5">
        <f>'MUSES-C.cm-1'!AI15/'MUSES-C.cm-1'!$B15</f>
        <v>1.1182344742232189</v>
      </c>
      <c r="AA15" s="5">
        <f>'MUSES-C.cm-1'!AJ15/'MUSES-C.cm-1'!$B15</f>
        <v>1.2618420966543844</v>
      </c>
      <c r="AB15" s="5">
        <f>'MUSES-C.cm-1'!AK15/'MUSES-C.cm-1'!$B15</f>
        <v>1.403461501937605</v>
      </c>
      <c r="AC15" s="5">
        <f>'MUSES-C.cm-1'!AL15/'MUSES-C.cm-1'!$B15</f>
        <v>1.5432546453173328</v>
      </c>
      <c r="AD15" s="5">
        <f>'MUSES-C.cm-1'!AM15/'MUSES-C.cm-1'!$B15</f>
        <v>1.68136635706001</v>
      </c>
      <c r="AE15" s="5">
        <f>'MUSES-C.cm-1'!AN15/'MUSES-C.cm-1'!$B15</f>
        <v>1.817926547632317</v>
      </c>
      <c r="AF15" s="5">
        <f>'MUSES-C.cm-1'!AO15/'MUSES-C.cm-1'!$B15</f>
        <v>1.953052080682633</v>
      </c>
      <c r="AG15" s="5">
        <f>'MUSES-C.cm-1'!AP15/'MUSES-C.cm-1'!$B15</f>
        <v>2.0868483707797596</v>
      </c>
      <c r="AH15" s="5">
        <f>'MUSES-C.cm-1'!AQ15/'MUSES-C.cm-1'!$B15</f>
        <v>2.219410751970218</v>
      </c>
      <c r="AI15" s="5">
        <f>'MUSES-C.cm-1'!AR15/'MUSES-C.cm-1'!$B15</f>
        <v>1.0326999682412592</v>
      </c>
      <c r="AJ15" s="5">
        <f>'MUSES-C.cm-1'!AS15/'MUSES-C.cm-1'!$B15</f>
        <v>1.1032177364472813</v>
      </c>
      <c r="AK15" s="5">
        <f>'MUSES-C.cm-1'!AT15/'MUSES-C.cm-1'!$B15</f>
        <v>1.1733098472498324</v>
      </c>
      <c r="AL15" s="5">
        <f>'MUSES-C.cm-1'!AU15/'MUSES-C.cm-1'!$B15</f>
        <v>1.2429941207789215</v>
      </c>
      <c r="AM15" s="5">
        <f>'MUSES-C.cm-1'!AV15/'MUSES-C.cm-1'!$B15</f>
        <v>1.3122873961360983</v>
      </c>
      <c r="AN15" s="5">
        <f>'MUSES-C.cm-1'!AW15/'MUSES-C.cm-1'!$B15</f>
        <v>1.3812055979870521</v>
      </c>
      <c r="AO15" s="5">
        <f>'MUSES-C.cm-1'!AX15/'MUSES-C.cm-1'!$B15</f>
        <v>1.4497637978024636</v>
      </c>
      <c r="AP15" s="5">
        <f>'MUSES-C.cm-1'!AY15/'MUSES-C.cm-1'!$B15</f>
        <v>1.5179762702422663</v>
      </c>
      <c r="AQ15" s="5">
        <f>'MUSES-C.cm-1'!AZ15/'MUSES-C.cm-1'!$B15</f>
        <v>1.5858565451267785</v>
      </c>
      <c r="AR15" s="5">
        <f>'MUSES-C.cm-1'!BA15/'MUSES-C.cm-1'!$B15</f>
        <v>1.6534174553925005</v>
      </c>
      <c r="AS15" s="5">
        <f>'MUSES-C.cm-1'!BB15/'MUSES-C.cm-1'!$B15</f>
        <v>1.7206711813899143</v>
      </c>
      <c r="AT15" s="5">
        <f>'MUSES-C.cm-1'!BE15/'MUSES-C.cm-1'!$B15</f>
        <v>0.8321578660671908</v>
      </c>
      <c r="AU15" s="5">
        <f>'MUSES-C.cm-1'!BF15/'MUSES-C.cm-1'!$B15</f>
        <v>0.8165647794917441</v>
      </c>
      <c r="AV15" s="5">
        <f>'MUSES-C.cm-1'!BG15/'MUSES-C.cm-1'!$B15</f>
        <v>0.8009561295828892</v>
      </c>
      <c r="AW15" s="5">
        <f>'MUSES-C.cm-1'!BH15/'MUSES-C.cm-1'!$B15</f>
        <v>0.7853316433805927</v>
      </c>
      <c r="AX15" s="5">
        <f>'MUSES-C.cm-1'!BI15/'MUSES-C.cm-1'!$B15</f>
        <v>0.7696910415041452</v>
      </c>
      <c r="AY15" s="5">
        <f>'MUSES-C.cm-1'!BJ15/'MUSES-C.cm-1'!$B15</f>
        <v>0.7540340379622592</v>
      </c>
      <c r="AZ15" s="5">
        <f>'MUSES-C.cm-1'!BK15/'MUSES-C.cm-1'!$B15</f>
        <v>0.7383603399563845</v>
      </c>
      <c r="BA15" s="5">
        <f>'MUSES-C.cm-1'!BL15/'MUSES-C.cm-1'!$B15</f>
        <v>0.7226696476769593</v>
      </c>
      <c r="BB15" s="5">
        <f>'MUSES-C.cm-1'!BM15/'MUSES-C.cm-1'!$B15</f>
        <v>0.7069616540923006</v>
      </c>
      <c r="BC15" s="5">
        <f>'MUSES-C.cm-1'!BN15/'MUSES-C.cm-1'!$B15</f>
        <v>0.6912360447298184</v>
      </c>
      <c r="BD15" s="5">
        <f>'MUSES-C.cm-1'!BO15/'MUSES-C.cm-1'!$B15</f>
        <v>0.6754924974492292</v>
      </c>
      <c r="BE15" s="5">
        <f>'MUSES-C.cm-1'!CG15/'MUSES-C.cm-1'!$B15</f>
        <v>3.4969964282508625</v>
      </c>
      <c r="BF15" s="5">
        <f>'MUSES-C.cm-1'!CH15/'MUSES-C.cm-1'!$B15</f>
        <v>4.069416619542614</v>
      </c>
      <c r="BG15" s="5">
        <f>'MUSES-C.cm-1'!CP15/'MUSES-C.cm-1'!$B15</f>
        <v>3.7372285989311025</v>
      </c>
      <c r="BH15" s="5">
        <f>'MUSES-C.cm-1'!CQ15/'MUSES-C.cm-1'!$B15</f>
        <v>4.198178726129715</v>
      </c>
      <c r="BI15" s="5">
        <f>'MUSES-C.cm-1'!CR15/'MUSES-C.cm-1'!$B15</f>
        <v>7.865275552600857</v>
      </c>
      <c r="BJ15" s="5">
        <f>'MUSES-C.cm-1'!DB15/'MUSES-C.cm-1'!$B15</f>
        <v>11.014690511268345</v>
      </c>
      <c r="BK15" s="5">
        <f>'MUSES-C.cm-1'!EG15/'MUSES-C.cm-1'!$B15</f>
        <v>2.2012518233784566</v>
      </c>
      <c r="BL15" s="5">
        <f>'MUSES-C.cm-1'!EH15/'MUSES-C.cm-1'!$B15</f>
        <v>2.671340704740495</v>
      </c>
      <c r="BM15" s="5">
        <f>'MUSES-C.cm-1'!DM15/'MUSES-C.cm-1'!$B15</f>
        <v>0.6443485902138649</v>
      </c>
      <c r="BN15" s="5">
        <f>'MUSES-C.cm-1'!DN15/'MUSES-C.cm-1'!$B15</f>
        <v>0.8150127343101774</v>
      </c>
      <c r="BO15" s="5">
        <f>'MUSES-C.cm-1'!DO15/'MUSES-C.cm-1'!$B15</f>
        <v>0.9160093808990428</v>
      </c>
      <c r="BP15" s="5">
        <f>'MUSES-C.cm-1'!DP15/'MUSES-C.cm-1'!$B15</f>
        <v>0.9327470760235504</v>
      </c>
      <c r="BQ15" s="5">
        <f>'MUSES-C.cm-1'!DQ15/'MUSES-C.cm-1'!$B15</f>
        <v>0.9494584947124393</v>
      </c>
      <c r="BR15" s="5">
        <f>'MUSES-C.cm-1'!DR15/'MUSES-C.cm-1'!$B15</f>
        <v>0.9661439581452193</v>
      </c>
      <c r="BS15" s="5">
        <f>'MUSES-C.cm-1'!DS15/'MUSES-C.cm-1'!$B15</f>
        <v>0.9828037822882278</v>
      </c>
      <c r="BT15" s="5">
        <f>'MUSES-C.cm-1'!DT15/'MUSES-C.cm-1'!$B15</f>
        <v>1.0822413653370426</v>
      </c>
      <c r="BU15" s="5">
        <f>'MUSES-C.cm-1'!DU15/'MUSES-C.cm-1'!$B15</f>
        <v>1.0987301450983684</v>
      </c>
      <c r="BV15" s="5">
        <f>'MUSES-C.cm-1'!DV15/'MUSES-C.cm-1'!$B15</f>
        <v>1.1480578514529471</v>
      </c>
      <c r="BW15" s="5">
        <f>'MUSES-C.cm-1'!DW15/'MUSES-C.cm-1'!$B15</f>
        <v>1.311060598037162</v>
      </c>
      <c r="BX15" s="5">
        <f>'MUSES-C.cm-1'!DX15/'MUSES-C.cm-1'!$B15</f>
        <v>1.472056344251935</v>
      </c>
      <c r="BY15" s="5">
        <f>'MUSES-C.cm-1'!DY15/'MUSES-C.cm-1'!$B15</f>
        <v>1.6312552934917484</v>
      </c>
      <c r="BZ15" s="5">
        <f>'MUSES-C.cm-1'!DZ15/'MUSES-C.cm-1'!$B15</f>
        <v>1.788839285153699</v>
      </c>
      <c r="CA15" s="5">
        <f>'MUSES-C.cm-1'!EA15/'MUSES-C.cm-1'!$B15</f>
        <v>1.9449664226696273</v>
      </c>
      <c r="CB15" s="5">
        <f>'MUSES-C.cm-1'!EB15/'MUSES-C.cm-1'!$B15</f>
        <v>2.099774824011248</v>
      </c>
      <c r="CC15" s="5">
        <f>'MUSES-C.cm-1'!EC15/'MUSES-C.cm-1'!$B15</f>
        <v>2.253385682842167</v>
      </c>
      <c r="CD15" s="5">
        <f>'MUSES-C.cm-1'!EI15/'MUSES-C.cm-1'!$B15</f>
        <v>0.9749506084822652</v>
      </c>
      <c r="CE15" s="5">
        <f>'MUSES-C.cm-1'!EJ15/'MUSES-C.cm-1'!$B15</f>
        <v>0.8602016789305338</v>
      </c>
      <c r="CF15" s="5">
        <f>'MUSES-C.cm-1'!EK15/'MUSES-C.cm-1'!$B15</f>
        <v>0.6903931585417351</v>
      </c>
      <c r="CG15" s="5">
        <f>'MUSES-C.cm-1'!EL15/'MUSES-C.cm-1'!$B15</f>
        <v>2.3363487999531394</v>
      </c>
      <c r="CH15" s="5">
        <f>'MUSES-C.cm-1'!EM15/'MUSES-C.cm-1'!$B15</f>
        <v>0.7038826945100426</v>
      </c>
      <c r="CI15" s="5">
        <f>'MUSES-C.cm-1'!EN15/'MUSES-C.cm-1'!$B15</f>
        <v>0.3826700161843431</v>
      </c>
      <c r="CJ15" s="5">
        <f>'MUSES-C.cm-1'!CI15/'MUSES-C.cm-1'!$B15</f>
        <v>0.8951178285144075</v>
      </c>
      <c r="CK15" s="5">
        <f>'MUSES-C.cm-1'!CN15/'MUSES-C.cm-1'!$B15</f>
        <v>1.0358872164318407</v>
      </c>
      <c r="CL15" s="5">
        <f>'MUSES-C.cm-1'!CE15/'MUSES-C.cm-1'!$B15</f>
        <v>1.0229930119139814</v>
      </c>
      <c r="CM15" s="5">
        <f>'MUSES-C.cm-1'!CF15/'MUSES-C.cm-1'!$B15</f>
        <v>1.0529880640096818</v>
      </c>
      <c r="CN15" s="5">
        <f>'MUSES-C.cm-1'!ED15/'MUSES-C.cm-1'!$B15</f>
        <v>0.6019412866744613</v>
      </c>
      <c r="CO15" s="5">
        <f>'MUSES-C.cm-1'!EO15/'MUSES-C.cm-1'!$B15</f>
        <v>1.2231967696467176</v>
      </c>
      <c r="CP15" s="5">
        <f>'MUSES-C.cm-1'!EP15/'MUSES-C.cm-1'!$B15</f>
        <v>1.2418499386258655</v>
      </c>
      <c r="CQ15" s="5">
        <f>'MUSES-C.cm-1'!EQ15/'MUSES-C.cm-1'!$B15</f>
        <v>1.208298836834523</v>
      </c>
      <c r="CR15" s="5"/>
    </row>
    <row r="16" spans="1:96" ht="15.75">
      <c r="A16" s="1">
        <v>75</v>
      </c>
      <c r="B16" s="5">
        <f>'MUSES-C.cm-1'!B16/'MUSES-C.cm-1'!$B16</f>
        <v>1</v>
      </c>
      <c r="C16" s="5">
        <f>'MUSES-C.cm-1'!BQ16/'MUSES-C.cm-1'!$B16</f>
        <v>0.7105583295745157</v>
      </c>
      <c r="D16" s="5">
        <f>'MUSES-C.cm-1'!E16/'MUSES-C.cm-1'!$B16</f>
        <v>0.8378047986574848</v>
      </c>
      <c r="E16" s="5">
        <f>'MUSES-C.cm-1'!F16/'MUSES-C.cm-1'!$B16</f>
        <v>0.9362818918851905</v>
      </c>
      <c r="F16" s="5">
        <f>'MUSES-C.cm-1'!G16/'MUSES-C.cm-1'!$B16</f>
        <v>1.0341474067013283</v>
      </c>
      <c r="G16" s="5">
        <f>'MUSES-C.cm-1'!H16/'MUSES-C.cm-1'!$B16</f>
        <v>1.0536488445236138</v>
      </c>
      <c r="H16" s="5">
        <f>'MUSES-C.cm-1'!I16/'MUSES-C.cm-1'!$B16</f>
        <v>1.1314206078094398</v>
      </c>
      <c r="I16" s="5">
        <f>'MUSES-C.cm-1'!J16/'MUSES-C.cm-1'!$B16</f>
        <v>1.170168050091263</v>
      </c>
      <c r="J16" s="5">
        <f>'MUSES-C.cm-1'!K16/'MUSES-C.cm-1'!$B16</f>
        <v>1.228119174596213</v>
      </c>
      <c r="K16" s="5">
        <f>'MUSES-C.cm-1'!M16/'MUSES-C.cm-1'!$B16</f>
        <v>1.3625624822373945</v>
      </c>
      <c r="L16" s="5">
        <f>'MUSES-C.cm-1'!N16/'MUSES-C.cm-1'!$B16</f>
        <v>1.3816817268679435</v>
      </c>
      <c r="M16" s="5">
        <f>'MUSES-C.cm-1'!O16/'MUSES-C.cm-1'!$B16</f>
        <v>1.4198561359339696</v>
      </c>
      <c r="N16" s="5">
        <f>'MUSES-C.cm-1'!Q16/'MUSES-C.cm-1'!$B16</f>
        <v>1.6094736378666483</v>
      </c>
      <c r="O16" s="5">
        <f>'MUSES-C.cm-1'!S16/'MUSES-C.cm-1'!$B16</f>
        <v>1.797070129288413</v>
      </c>
      <c r="P16" s="5">
        <f>'MUSES-C.cm-1'!U16/'MUSES-C.cm-1'!$B16</f>
        <v>1.982730145980438</v>
      </c>
      <c r="Q16" s="5">
        <f>'MUSES-C.cm-1'!W16/'MUSES-C.cm-1'!$B16</f>
        <v>2.166526684545018</v>
      </c>
      <c r="R16" s="5">
        <f>'MUSES-C.cm-1'!X16/'MUSES-C.cm-1'!$B16</f>
        <v>2.2577462821239647</v>
      </c>
      <c r="S16" s="5">
        <f>'MUSES-C.cm-1'!Y16/'MUSES-C.cm-1'!$B16</f>
        <v>2.330402836977285</v>
      </c>
      <c r="T16" s="5">
        <f>'MUSES-C.cm-1'!Z16/'MUSES-C.cm-1'!$B16</f>
        <v>2.3485231063144587</v>
      </c>
      <c r="U16" s="5">
        <f>'MUSES-C.cm-1'!AB16/'MUSES-C.cm-1'!$B16</f>
        <v>2.528774676339051</v>
      </c>
      <c r="V16" s="5">
        <f>'MUSES-C.cm-1'!AD16/'MUSES-C.cm-1'!$B16</f>
        <v>2.7073298165295965</v>
      </c>
      <c r="W16" s="5">
        <f>'MUSES-C.cm-1'!AF16/'MUSES-C.cm-1'!$B16</f>
        <v>0.8416810727369385</v>
      </c>
      <c r="X16" s="5">
        <f>'MUSES-C.cm-1'!AG16/'MUSES-C.cm-1'!$B16</f>
        <v>0.9081301230498167</v>
      </c>
      <c r="Y16" s="5">
        <f>'MUSES-C.cm-1'!AH16/'MUSES-C.cm-1'!$B16</f>
        <v>0.9740350577772077</v>
      </c>
      <c r="Z16" s="5">
        <f>'MUSES-C.cm-1'!AI16/'MUSES-C.cm-1'!$B16</f>
        <v>1.104309086209443</v>
      </c>
      <c r="AA16" s="5">
        <f>'MUSES-C.cm-1'!AJ16/'MUSES-C.cm-1'!$B16</f>
        <v>1.2326823152845792</v>
      </c>
      <c r="AB16" s="5">
        <f>'MUSES-C.cm-1'!AK16/'MUSES-C.cm-1'!$B16</f>
        <v>1.3593139008918573</v>
      </c>
      <c r="AC16" s="5">
        <f>'MUSES-C.cm-1'!AL16/'MUSES-C.cm-1'!$B16</f>
        <v>1.4843457129944637</v>
      </c>
      <c r="AD16" s="5">
        <f>'MUSES-C.cm-1'!AM16/'MUSES-C.cm-1'!$B16</f>
        <v>1.6079046203741894</v>
      </c>
      <c r="AE16" s="5">
        <f>'MUSES-C.cm-1'!AN16/'MUSES-C.cm-1'!$B16</f>
        <v>1.7301044223290316</v>
      </c>
      <c r="AF16" s="5">
        <f>'MUSES-C.cm-1'!AO16/'MUSES-C.cm-1'!$B16</f>
        <v>1.8510474893722109</v>
      </c>
      <c r="AG16" s="5">
        <f>'MUSES-C.cm-1'!AP16/'MUSES-C.cm-1'!$B16</f>
        <v>1.9708261628233668</v>
      </c>
      <c r="AH16" s="5">
        <f>'MUSES-C.cm-1'!AQ16/'MUSES-C.cm-1'!$B16</f>
        <v>2.089523953640825</v>
      </c>
      <c r="AI16" s="5">
        <f>'MUSES-C.cm-1'!AR16/'MUSES-C.cm-1'!$B16</f>
        <v>1.0271817466930377</v>
      </c>
      <c r="AJ16" s="5">
        <f>'MUSES-C.cm-1'!AS16/'MUSES-C.cm-1'!$B16</f>
        <v>1.0902756884328462</v>
      </c>
      <c r="AK16" s="5">
        <f>'MUSES-C.cm-1'!AT16/'MUSES-C.cm-1'!$B16</f>
        <v>1.1529968050213848</v>
      </c>
      <c r="AL16" s="5">
        <f>'MUSES-C.cm-1'!AU16/'MUSES-C.cm-1'!$B16</f>
        <v>1.2153607047685575</v>
      </c>
      <c r="AM16" s="5">
        <f>'MUSES-C.cm-1'!AV16/'MUSES-C.cm-1'!$B16</f>
        <v>1.2773821367202673</v>
      </c>
      <c r="AN16" s="5">
        <f>'MUSES-C.cm-1'!AW16/'MUSES-C.cm-1'!$B16</f>
        <v>1.3390750489855936</v>
      </c>
      <c r="AO16" s="5">
        <f>'MUSES-C.cm-1'!AX16/'MUSES-C.cm-1'!$B16</f>
        <v>1.400452642376483</v>
      </c>
      <c r="AP16" s="5">
        <f>'MUSES-C.cm-1'!AY16/'MUSES-C.cm-1'!$B16</f>
        <v>1.4615274197936374</v>
      </c>
      <c r="AQ16" s="5">
        <f>'MUSES-C.cm-1'!AZ16/'MUSES-C.cm-1'!$B16</f>
        <v>1.5223112317470349</v>
      </c>
      <c r="AR16" s="5">
        <f>'MUSES-C.cm-1'!BA16/'MUSES-C.cm-1'!$B16</f>
        <v>1.5828153183594897</v>
      </c>
      <c r="AS16" s="5">
        <f>'MUSES-C.cm-1'!BB16/'MUSES-C.cm-1'!$B16</f>
        <v>1.6430503481662464</v>
      </c>
      <c r="AT16" s="5">
        <f>'MUSES-C.cm-1'!BE16/'MUSES-C.cm-1'!$B16</f>
        <v>0.8314226453447732</v>
      </c>
      <c r="AU16" s="5">
        <f>'MUSES-C.cm-1'!BF16/'MUSES-C.cm-1'!$B16</f>
        <v>0.8172433893360813</v>
      </c>
      <c r="AV16" s="5">
        <f>'MUSES-C.cm-1'!BG16/'MUSES-C.cm-1'!$B16</f>
        <v>0.803050499811315</v>
      </c>
      <c r="AW16" s="5">
        <f>'MUSES-C.cm-1'!BH16/'MUSES-C.cm-1'!$B16</f>
        <v>0.7888437376568529</v>
      </c>
      <c r="AX16" s="5">
        <f>'MUSES-C.cm-1'!BI16/'MUSES-C.cm-1'!$B16</f>
        <v>0.7746228581345477</v>
      </c>
      <c r="AY16" s="5">
        <f>'MUSES-C.cm-1'!BJ16/'MUSES-C.cm-1'!$B16</f>
        <v>0.7603876107153693</v>
      </c>
      <c r="AZ16" s="5">
        <f>'MUSES-C.cm-1'!BK16/'MUSES-C.cm-1'!$B16</f>
        <v>0.7461377389071108</v>
      </c>
      <c r="BA16" s="5">
        <f>'MUSES-C.cm-1'!BL16/'MUSES-C.cm-1'!$B16</f>
        <v>0.7318729800759018</v>
      </c>
      <c r="BB16" s="5">
        <f>'MUSES-C.cm-1'!BM16/'MUSES-C.cm-1'!$B16</f>
        <v>0.7175930652612781</v>
      </c>
      <c r="BC16" s="5">
        <f>'MUSES-C.cm-1'!BN16/'MUSES-C.cm-1'!$B16</f>
        <v>0.7032977189845233</v>
      </c>
      <c r="BD16" s="5">
        <f>'MUSES-C.cm-1'!BO16/'MUSES-C.cm-1'!$B16</f>
        <v>0.6889866590500033</v>
      </c>
      <c r="BE16" s="5">
        <f>'MUSES-C.cm-1'!CG16/'MUSES-C.cm-1'!$B16</f>
        <v>3.249313448988359</v>
      </c>
      <c r="BF16" s="5">
        <f>'MUSES-C.cm-1'!CH16/'MUSES-C.cm-1'!$B16</f>
        <v>3.7577505553177732</v>
      </c>
      <c r="BG16" s="5">
        <f>'MUSES-C.cm-1'!CP16/'MUSES-C.cm-1'!$B16</f>
        <v>3.453853079259241</v>
      </c>
      <c r="BH16" s="5">
        <f>'MUSES-C.cm-1'!CQ16/'MUSES-C.cm-1'!$B16</f>
        <v>3.8703438615169734</v>
      </c>
      <c r="BI16" s="5">
        <f>'MUSES-C.cm-1'!CR16/'MUSES-C.cm-1'!$B16</f>
        <v>7.181815378129856</v>
      </c>
      <c r="BJ16" s="5">
        <f>'MUSES-C.cm-1'!DB16/'MUSES-C.cm-1'!$B16</f>
        <v>10.042485225707948</v>
      </c>
      <c r="BK16" s="5">
        <f>'MUSES-C.cm-1'!EG16/'MUSES-C.cm-1'!$B16</f>
        <v>2.0410791558547223</v>
      </c>
      <c r="BL16" s="5">
        <f>'MUSES-C.cm-1'!EH16/'MUSES-C.cm-1'!$B16</f>
        <v>2.4898116338134897</v>
      </c>
      <c r="BM16" s="5">
        <f>'MUSES-C.cm-1'!DM16/'MUSES-C.cm-1'!$B16</f>
        <v>0.6606941084792621</v>
      </c>
      <c r="BN16" s="5">
        <f>'MUSES-C.cm-1'!DN16/'MUSES-C.cm-1'!$B16</f>
        <v>0.8133265936856775</v>
      </c>
      <c r="BO16" s="5">
        <f>'MUSES-C.cm-1'!DO16/'MUSES-C.cm-1'!$B16</f>
        <v>0.9036788009744839</v>
      </c>
      <c r="BP16" s="5">
        <f>'MUSES-C.cm-1'!DP16/'MUSES-C.cm-1'!$B16</f>
        <v>0.9186542620852772</v>
      </c>
      <c r="BQ16" s="5">
        <f>'MUSES-C.cm-1'!DQ16/'MUSES-C.cm-1'!$B16</f>
        <v>0.9336067186822223</v>
      </c>
      <c r="BR16" s="5">
        <f>'MUSES-C.cm-1'!DR16/'MUSES-C.cm-1'!$B16</f>
        <v>0.9485364519518013</v>
      </c>
      <c r="BS16" s="5">
        <f>'MUSES-C.cm-1'!DS16/'MUSES-C.cm-1'!$B16</f>
        <v>0.9634437385164634</v>
      </c>
      <c r="BT16" s="5">
        <f>'MUSES-C.cm-1'!DT16/'MUSES-C.cm-1'!$B16</f>
        <v>1.0524310156710028</v>
      </c>
      <c r="BU16" s="5">
        <f>'MUSES-C.cm-1'!DU16/'MUSES-C.cm-1'!$B16</f>
        <v>1.0671885561702488</v>
      </c>
      <c r="BV16" s="5">
        <f>'MUSES-C.cm-1'!DV16/'MUSES-C.cm-1'!$B16</f>
        <v>1.1113398072054774</v>
      </c>
      <c r="BW16" s="5">
        <f>'MUSES-C.cm-1'!DW16/'MUSES-C.cm-1'!$B16</f>
        <v>1.2572648862887776</v>
      </c>
      <c r="BX16" s="5">
        <f>'MUSES-C.cm-1'!DX16/'MUSES-C.cm-1'!$B16</f>
        <v>1.401432875161601</v>
      </c>
      <c r="BY16" s="5">
        <f>'MUSES-C.cm-1'!DY16/'MUSES-C.cm-1'!$B16</f>
        <v>1.5440278028516812</v>
      </c>
      <c r="BZ16" s="5">
        <f>'MUSES-C.cm-1'!DZ16/'MUSES-C.cm-1'!$B16</f>
        <v>1.6852088662527438</v>
      </c>
      <c r="CA16" s="5">
        <f>'MUSES-C.cm-1'!EA16/'MUSES-C.cm-1'!$B16</f>
        <v>1.8251144818775895</v>
      </c>
      <c r="CB16" s="5">
        <f>'MUSES-C.cm-1'!EB16/'MUSES-C.cm-1'!$B16</f>
        <v>1.9638655693531846</v>
      </c>
      <c r="CC16" s="5">
        <f>'MUSES-C.cm-1'!EC16/'MUSES-C.cm-1'!$B16</f>
        <v>2.1015682314003516</v>
      </c>
      <c r="CD16" s="5">
        <f>'MUSES-C.cm-1'!EI16/'MUSES-C.cm-1'!$B16</f>
        <v>0.9554760293746827</v>
      </c>
      <c r="CE16" s="5">
        <f>'MUSES-C.cm-1'!EJ16/'MUSES-C.cm-1'!$B16</f>
        <v>0.8604089510192333</v>
      </c>
      <c r="CF16" s="5">
        <f>'MUSES-C.cm-1'!EK16/'MUSES-C.cm-1'!$B16</f>
        <v>0.7165461994215573</v>
      </c>
      <c r="CG16" s="5">
        <f>'MUSES-C.cm-1'!EL16/'MUSES-C.cm-1'!$B16</f>
        <v>2.1932053595148235</v>
      </c>
      <c r="CH16" s="5">
        <f>'MUSES-C.cm-1'!EM16/'MUSES-C.cm-1'!$B16</f>
        <v>0.7028261627676488</v>
      </c>
      <c r="CI16" s="5">
        <f>'MUSES-C.cm-1'!EN16/'MUSES-C.cm-1'!$B16</f>
        <v>0.39788737448527944</v>
      </c>
      <c r="CJ16" s="5">
        <f>'MUSES-C.cm-1'!CI16/'MUSES-C.cm-1'!$B16</f>
        <v>0.9153517535143542</v>
      </c>
      <c r="CK16" s="5">
        <f>'MUSES-C.cm-1'!CN16/'MUSES-C.cm-1'!$B16</f>
        <v>1.047883954947764</v>
      </c>
      <c r="CL16" s="5">
        <f>'MUSES-C.cm-1'!CE16/'MUSES-C.cm-1'!$B16</f>
        <v>1.0061695511611781</v>
      </c>
      <c r="CM16" s="5">
        <f>'MUSES-C.cm-1'!CF16/'MUSES-C.cm-1'!$B16</f>
        <v>1.035672950042247</v>
      </c>
      <c r="CN16" s="5">
        <f>'MUSES-C.cm-1'!ED16/'MUSES-C.cm-1'!$B16</f>
        <v>0.6152726555846406</v>
      </c>
      <c r="CO16" s="5">
        <f>'MUSES-C.cm-1'!EO16/'MUSES-C.cm-1'!$B16</f>
        <v>1.1905495832856225</v>
      </c>
      <c r="CP16" s="5">
        <f>'MUSES-C.cm-1'!EP16/'MUSES-C.cm-1'!$B16</f>
        <v>1.2062456383613513</v>
      </c>
      <c r="CQ16" s="5">
        <f>'MUSES-C.cm-1'!EQ16/'MUSES-C.cm-1'!$B16</f>
        <v>1.1761577164774297</v>
      </c>
      <c r="CR16" s="5"/>
    </row>
    <row r="17" spans="1:96" ht="15.75">
      <c r="A17" s="1">
        <v>80</v>
      </c>
      <c r="B17" s="5">
        <f>'MUSES-C.cm-1'!B17/'MUSES-C.cm-1'!$B17</f>
        <v>1</v>
      </c>
      <c r="C17" s="5">
        <f>'MUSES-C.cm-1'!BQ17/'MUSES-C.cm-1'!$B17</f>
        <v>0.720952799326649</v>
      </c>
      <c r="D17" s="5">
        <f>'MUSES-C.cm-1'!E17/'MUSES-C.cm-1'!$B17</f>
        <v>0.8538311357840994</v>
      </c>
      <c r="E17" s="5">
        <f>'MUSES-C.cm-1'!F17/'MUSES-C.cm-1'!$B17</f>
        <v>0.9423992321467212</v>
      </c>
      <c r="F17" s="5">
        <f>'MUSES-C.cm-1'!G17/'MUSES-C.cm-1'!$B17</f>
        <v>1.0304232694068691</v>
      </c>
      <c r="G17" s="5">
        <f>'MUSES-C.cm-1'!H17/'MUSES-C.cm-1'!$B17</f>
        <v>1.0479643009454482</v>
      </c>
      <c r="H17" s="5">
        <f>'MUSES-C.cm-1'!I17/'MUSES-C.cm-1'!$B17</f>
        <v>1.1179201314856868</v>
      </c>
      <c r="I17" s="5">
        <f>'MUSES-C.cm-1'!J17/'MUSES-C.cm-1'!$B17</f>
        <v>1.1527747814169291</v>
      </c>
      <c r="J17" s="5">
        <f>'MUSES-C.cm-1'!K17/'MUSES-C.cm-1'!$B17</f>
        <v>1.2049053129050644</v>
      </c>
      <c r="K17" s="5">
        <f>'MUSES-C.cm-1'!M17/'MUSES-C.cm-1'!$B17</f>
        <v>1.325851849222441</v>
      </c>
      <c r="L17" s="5">
        <f>'MUSES-C.cm-1'!N17/'MUSES-C.cm-1'!$B17</f>
        <v>1.3430524384212357</v>
      </c>
      <c r="M17" s="5">
        <f>'MUSES-C.cm-1'!O17/'MUSES-C.cm-1'!$B17</f>
        <v>1.3773964884838164</v>
      </c>
      <c r="N17" s="5">
        <f>'MUSES-C.cm-1'!Q17/'MUSES-C.cm-1'!$B17</f>
        <v>1.5479978883927514</v>
      </c>
      <c r="O17" s="5">
        <f>'MUSES-C.cm-1'!S17/'MUSES-C.cm-1'!$B17</f>
        <v>1.716795794954471</v>
      </c>
      <c r="P17" s="5">
        <f>'MUSES-C.cm-1'!U17/'MUSES-C.cm-1'!$B17</f>
        <v>1.8838642967974406</v>
      </c>
      <c r="Q17" s="5">
        <f>'MUSES-C.cm-1'!W17/'MUSES-C.cm-1'!$B17</f>
        <v>2.049267369413122</v>
      </c>
      <c r="R17" s="5">
        <f>'MUSES-C.cm-1'!X17/'MUSES-C.cm-1'!$B17</f>
        <v>2.131362014316555</v>
      </c>
      <c r="S17" s="5">
        <f>'MUSES-C.cm-1'!Y17/'MUSES-C.cm-1'!$B17</f>
        <v>2.19675224108231</v>
      </c>
      <c r="T17" s="5">
        <f>'MUSES-C.cm-1'!Z17/'MUSES-C.cm-1'!$B17</f>
        <v>2.213060543774826</v>
      </c>
      <c r="U17" s="5">
        <f>'MUSES-C.cm-1'!AB17/'MUSES-C.cm-1'!$B17</f>
        <v>2.3752922551335374</v>
      </c>
      <c r="V17" s="5">
        <f>'MUSES-C.cm-1'!AD17/'MUSES-C.cm-1'!$B17</f>
        <v>2.5360049412938044</v>
      </c>
      <c r="W17" s="5">
        <f>'MUSES-C.cm-1'!AF17/'MUSES-C.cm-1'!$B17</f>
        <v>0.8566218587687934</v>
      </c>
      <c r="X17" s="5">
        <f>'MUSES-C.cm-1'!AG17/'MUSES-C.cm-1'!$B17</f>
        <v>0.916139365345952</v>
      </c>
      <c r="Y17" s="5">
        <f>'MUSES-C.cm-1'!AH17/'MUSES-C.cm-1'!$B17</f>
        <v>0.9751800030547487</v>
      </c>
      <c r="Z17" s="5">
        <f>'MUSES-C.cm-1'!AI17/'MUSES-C.cm-1'!$B17</f>
        <v>1.09191525055118</v>
      </c>
      <c r="AA17" s="5">
        <f>'MUSES-C.cm-1'!AJ17/'MUSES-C.cm-1'!$B17</f>
        <v>1.2069846166382574</v>
      </c>
      <c r="AB17" s="5">
        <f>'MUSES-C.cm-1'!AK17/'MUSES-C.cm-1'!$B17</f>
        <v>1.320527587283338</v>
      </c>
      <c r="AC17" s="5">
        <f>'MUSES-C.cm-1'!AL17/'MUSES-C.cm-1'!$B17</f>
        <v>1.4326684988785476</v>
      </c>
      <c r="AD17" s="5">
        <f>'MUSES-C.cm-1'!AM17/'MUSES-C.cm-1'!$B17</f>
        <v>1.5435185406160672</v>
      </c>
      <c r="AE17" s="5">
        <f>'MUSES-C.cm-1'!AN17/'MUSES-C.cm-1'!$B17</f>
        <v>1.653177447449101</v>
      </c>
      <c r="AF17" s="5">
        <f>'MUSES-C.cm-1'!AO17/'MUSES-C.cm-1'!$B17</f>
        <v>1.761734938018495</v>
      </c>
      <c r="AG17" s="5">
        <f>'MUSES-C.cm-1'!AP17/'MUSES-C.cm-1'!$B17</f>
        <v>1.8692719412698156</v>
      </c>
      <c r="AH17" s="5">
        <f>'MUSES-C.cm-1'!AQ17/'MUSES-C.cm-1'!$B17</f>
        <v>1.9758616471230996</v>
      </c>
      <c r="AI17" s="5">
        <f>'MUSES-C.cm-1'!AR17/'MUSES-C.cm-1'!$B17</f>
        <v>1.0222437530914377</v>
      </c>
      <c r="AJ17" s="5">
        <f>'MUSES-C.cm-1'!AS17/'MUSES-C.cm-1'!$B17</f>
        <v>1.0788540885304865</v>
      </c>
      <c r="AK17" s="5">
        <f>'MUSES-C.cm-1'!AT17/'MUSES-C.cm-1'!$B17</f>
        <v>1.1351377306973334</v>
      </c>
      <c r="AL17" s="5">
        <f>'MUSES-C.cm-1'!AU17/'MUSES-C.cm-1'!$B17</f>
        <v>1.1911083565926273</v>
      </c>
      <c r="AM17" s="5">
        <f>'MUSES-C.cm-1'!AV17/'MUSES-C.cm-1'!$B17</f>
        <v>1.246778890274876</v>
      </c>
      <c r="AN17" s="5">
        <f>'MUSES-C.cm-1'!AW17/'MUSES-C.cm-1'!$B17</f>
        <v>1.3021615539704516</v>
      </c>
      <c r="AO17" s="5">
        <f>'MUSES-C.cm-1'!AX17/'MUSES-C.cm-1'!$B17</f>
        <v>1.357267915076124</v>
      </c>
      <c r="AP17" s="5">
        <f>'MUSES-C.cm-1'!AY17/'MUSES-C.cm-1'!$B17</f>
        <v>1.4121089294341382</v>
      </c>
      <c r="AQ17" s="5">
        <f>'MUSES-C.cm-1'!AZ17/'MUSES-C.cm-1'!$B17</f>
        <v>1.4666949812202106</v>
      </c>
      <c r="AR17" s="5">
        <f>'MUSES-C.cm-1'!BA17/'MUSES-C.cm-1'!$B17</f>
        <v>1.5210359197497354</v>
      </c>
      <c r="AS17" s="5">
        <f>'MUSES-C.cm-1'!BB17/'MUSES-C.cm-1'!$B17</f>
        <v>1.5751410934764771</v>
      </c>
      <c r="AT17" s="5">
        <f>'MUSES-C.cm-1'!BE17/'MUSES-C.cm-1'!$B17</f>
        <v>0.8310258734877126</v>
      </c>
      <c r="AU17" s="5">
        <f>'MUSES-C.cm-1'!BF17/'MUSES-C.cm-1'!$B17</f>
        <v>0.8180292279596716</v>
      </c>
      <c r="AV17" s="5">
        <f>'MUSES-C.cm-1'!BG17/'MUSES-C.cm-1'!$B17</f>
        <v>0.8050205646423242</v>
      </c>
      <c r="AW17" s="5">
        <f>'MUSES-C.cm-1'!BH17/'MUSES-C.cm-1'!$B17</f>
        <v>0.7919996727597347</v>
      </c>
      <c r="AX17" s="5">
        <f>'MUSES-C.cm-1'!BI17/'MUSES-C.cm-1'!$B17</f>
        <v>0.7789663365780097</v>
      </c>
      <c r="AY17" s="5">
        <f>'MUSES-C.cm-1'!BJ17/'MUSES-C.cm-1'!$B17</f>
        <v>0.7659203352586603</v>
      </c>
      <c r="AZ17" s="5">
        <f>'MUSES-C.cm-1'!BK17/'MUSES-C.cm-1'!$B17</f>
        <v>0.7528614427067236</v>
      </c>
      <c r="BA17" s="5">
        <f>'MUSES-C.cm-1'!BL17/'MUSES-C.cm-1'!$B17</f>
        <v>0.7397894274134317</v>
      </c>
      <c r="BB17" s="5">
        <f>'MUSES-C.cm-1'!BM17/'MUSES-C.cm-1'!$B17</f>
        <v>0.7267040522931948</v>
      </c>
      <c r="BC17" s="5">
        <f>'MUSES-C.cm-1'!BN17/'MUSES-C.cm-1'!$B17</f>
        <v>0.7136050745146588</v>
      </c>
      <c r="BD17" s="5">
        <f>'MUSES-C.cm-1'!BO17/'MUSES-C.cm-1'!$B17</f>
        <v>0.7004922453255832</v>
      </c>
      <c r="BE17" s="5">
        <f>'MUSES-C.cm-1'!CG17/'MUSES-C.cm-1'!$B17</f>
        <v>3.0319137891769348</v>
      </c>
      <c r="BF17" s="5">
        <f>'MUSES-C.cm-1'!CH17/'MUSES-C.cm-1'!$B17</f>
        <v>3.4860760197009832</v>
      </c>
      <c r="BG17" s="5">
        <f>'MUSES-C.cm-1'!CP17/'MUSES-C.cm-1'!$B17</f>
        <v>3.207266686024144</v>
      </c>
      <c r="BH17" s="5">
        <f>'MUSES-C.cm-1'!CQ17/'MUSES-C.cm-1'!$B17</f>
        <v>3.5798314350926286</v>
      </c>
      <c r="BI17" s="5">
        <f>'MUSES-C.cm-1'!CR17/'MUSES-C.cm-1'!$B17</f>
        <v>6.585773021417835</v>
      </c>
      <c r="BJ17" s="5">
        <f>'MUSES-C.cm-1'!DB17/'MUSES-C.cm-1'!$B17</f>
        <v>9.15449330683289</v>
      </c>
      <c r="BK17" s="5">
        <f>'MUSES-C.cm-1'!EG17/'MUSES-C.cm-1'!$B17</f>
        <v>1.9016060609073753</v>
      </c>
      <c r="BL17" s="5">
        <f>'MUSES-C.cm-1'!EH17/'MUSES-C.cm-1'!$B17</f>
        <v>2.3315916687022074</v>
      </c>
      <c r="BM17" s="5">
        <f>'MUSES-C.cm-1'!DM17/'MUSES-C.cm-1'!$B17</f>
        <v>0.6749005448372364</v>
      </c>
      <c r="BN17" s="5">
        <f>'MUSES-C.cm-1'!DN17/'MUSES-C.cm-1'!$B17</f>
        <v>0.8118063424676148</v>
      </c>
      <c r="BO17" s="5">
        <f>'MUSES-C.cm-1'!DO17/'MUSES-C.cm-1'!$B17</f>
        <v>0.8928747643473913</v>
      </c>
      <c r="BP17" s="5">
        <f>'MUSES-C.cm-1'!DP17/'MUSES-C.cm-1'!$B17</f>
        <v>0.9063132526431964</v>
      </c>
      <c r="BQ17" s="5">
        <f>'MUSES-C.cm-1'!DQ17/'MUSES-C.cm-1'!$B17</f>
        <v>0.9197315898085124</v>
      </c>
      <c r="BR17" s="5">
        <f>'MUSES-C.cm-1'!DR17/'MUSES-C.cm-1'!$B17</f>
        <v>0.9331300221526301</v>
      </c>
      <c r="BS17" s="5">
        <f>'MUSES-C.cm-1'!DS17/'MUSES-C.cm-1'!$B17</f>
        <v>0.9465087919869107</v>
      </c>
      <c r="BT17" s="5">
        <f>'MUSES-C.cm-1'!DT17/'MUSES-C.cm-1'!$B17</f>
        <v>1.0263815839383346</v>
      </c>
      <c r="BU17" s="5">
        <f>'MUSES-C.cm-1'!DU17/'MUSES-C.cm-1'!$B17</f>
        <v>1.039629181580743</v>
      </c>
      <c r="BV17" s="5">
        <f>'MUSES-C.cm-1'!DV17/'MUSES-C.cm-1'!$B17</f>
        <v>1.0792656583282967</v>
      </c>
      <c r="BW17" s="5">
        <f>'MUSES-C.cm-1'!DW17/'MUSES-C.cm-1'!$B17</f>
        <v>1.2102960083433878</v>
      </c>
      <c r="BX17" s="5">
        <f>'MUSES-C.cm-1'!DX17/'MUSES-C.cm-1'!$B17</f>
        <v>1.339787210244066</v>
      </c>
      <c r="BY17" s="5">
        <f>'MUSES-C.cm-1'!DY17/'MUSES-C.cm-1'!$B17</f>
        <v>1.4679004668697455</v>
      </c>
      <c r="BZ17" s="5">
        <f>'MUSES-C.cm-1'!DZ17/'MUSES-C.cm-1'!$B17</f>
        <v>1.5947752289995238</v>
      </c>
      <c r="CA17" s="5">
        <f>'MUSES-C.cm-1'!EA17/'MUSES-C.cm-1'!$B17</f>
        <v>1.7205327445428205</v>
      </c>
      <c r="CB17" s="5">
        <f>'MUSES-C.cm-1'!EB17/'MUSES-C.cm-1'!$B17</f>
        <v>1.8452789347635128</v>
      </c>
      <c r="CC17" s="5">
        <f>'MUSES-C.cm-1'!EC17/'MUSES-C.cm-1'!$B17</f>
        <v>1.9691067418461938</v>
      </c>
      <c r="CD17" s="5">
        <f>'MUSES-C.cm-1'!EI17/'MUSES-C.cm-1'!$B17</f>
        <v>0.9387056943249528</v>
      </c>
      <c r="CE17" s="5">
        <f>'MUSES-C.cm-1'!EJ17/'MUSES-C.cm-1'!$B17</f>
        <v>0.8607566784244219</v>
      </c>
      <c r="CF17" s="5">
        <f>'MUSES-C.cm-1'!EK17/'MUSES-C.cm-1'!$B17</f>
        <v>0.7394563551064491</v>
      </c>
      <c r="CG17" s="5">
        <f>'MUSES-C.cm-1'!EL17/'MUSES-C.cm-1'!$B17</f>
        <v>2.068247189628788</v>
      </c>
      <c r="CH17" s="5">
        <f>'MUSES-C.cm-1'!EM17/'MUSES-C.cm-1'!$B17</f>
        <v>0.7018872426121351</v>
      </c>
      <c r="CI17" s="5">
        <f>'MUSES-C.cm-1'!EN17/'MUSES-C.cm-1'!$B17</f>
        <v>0.41082894652941837</v>
      </c>
      <c r="CJ17" s="5">
        <f>'MUSES-C.cm-1'!CI17/'MUSES-C.cm-1'!$B17</f>
        <v>0.9342257714584231</v>
      </c>
      <c r="CK17" s="5">
        <f>'MUSES-C.cm-1'!CN17/'MUSES-C.cm-1'!$B17</f>
        <v>1.0598298515785636</v>
      </c>
      <c r="CL17" s="5">
        <f>'MUSES-C.cm-1'!CE17/'MUSES-C.cm-1'!$B17</f>
        <v>0.9915478421850126</v>
      </c>
      <c r="CM17" s="5">
        <f>'MUSES-C.cm-1'!CF17/'MUSES-C.cm-1'!$B17</f>
        <v>1.021152470994852</v>
      </c>
      <c r="CN17" s="5">
        <f>'MUSES-C.cm-1'!ED17/'MUSES-C.cm-1'!$B17</f>
        <v>0.6267670056166079</v>
      </c>
      <c r="CO17" s="5">
        <f>'MUSES-C.cm-1'!EO17/'MUSES-C.cm-1'!$B17</f>
        <v>1.1622018514236556</v>
      </c>
      <c r="CP17" s="5">
        <f>'MUSES-C.cm-1'!EP17/'MUSES-C.cm-1'!$B17</f>
        <v>1.1753564510912067</v>
      </c>
      <c r="CQ17" s="5">
        <f>'MUSES-C.cm-1'!EQ17/'MUSES-C.cm-1'!$B17</f>
        <v>1.1482851215460435</v>
      </c>
      <c r="CR17" s="5"/>
    </row>
    <row r="18" spans="2:95" ht="15.7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</row>
    <row r="20" spans="8:64" ht="15.75">
      <c r="H20" s="4"/>
      <c r="I20" s="4"/>
      <c r="K20" s="4"/>
      <c r="L20" s="4"/>
      <c r="R20" s="4"/>
      <c r="S20" s="4"/>
      <c r="AU20" s="4"/>
      <c r="AV20" s="4"/>
      <c r="AW20" s="4"/>
      <c r="AX20" s="4"/>
      <c r="BK20" s="32"/>
      <c r="BL20" s="32"/>
    </row>
    <row r="21" spans="62:80" ht="15.75">
      <c r="BJ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</row>
  </sheetData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502"/>
  <sheetViews>
    <sheetView workbookViewId="0" topLeftCell="A1">
      <selection activeCell="B3" sqref="B3"/>
    </sheetView>
  </sheetViews>
  <sheetFormatPr defaultColWidth="8.796875" defaultRowHeight="15"/>
  <cols>
    <col min="1" max="1" width="14" style="37" bestFit="1" customWidth="1"/>
    <col min="2" max="2" width="10.3984375" style="37" bestFit="1" customWidth="1"/>
    <col min="3" max="3" width="9" style="37" customWidth="1"/>
  </cols>
  <sheetData>
    <row r="1" spans="1:3" ht="15.75">
      <c r="A1" s="48" t="s">
        <v>524</v>
      </c>
      <c r="B1" s="48" t="s">
        <v>215</v>
      </c>
      <c r="C1" s="48" t="s">
        <v>525</v>
      </c>
    </row>
    <row r="2" spans="1:2" ht="15.75">
      <c r="A2" s="46">
        <v>0</v>
      </c>
      <c r="B2" s="37">
        <f>((1.1271*A2)^19.4+(0.58186*A2^1.2267)^19.4)^(1/19.4)</f>
        <v>0</v>
      </c>
    </row>
    <row r="3" spans="1:3" ht="15.75">
      <c r="A3" s="46">
        <f>A2+1</f>
        <v>1</v>
      </c>
      <c r="B3" s="37">
        <f>((1.1271*A3)^19.4+(0.58186*A3^1.2267)^19.4)^(1/19.4)</f>
        <v>1.1271001561592058</v>
      </c>
      <c r="C3" s="37">
        <f aca="true" t="shared" si="0" ref="C3:C66">A3/B3</f>
        <v>0.8872325982170722</v>
      </c>
    </row>
    <row r="4" spans="1:3" ht="15.75">
      <c r="A4" s="46">
        <f aca="true" t="shared" si="1" ref="A4:A67">A3+1</f>
        <v>2</v>
      </c>
      <c r="B4" s="37">
        <f>((1.1271*A4)^19.4+(0.58186*A4^1.2267)^19.4)^(1/19.4)</f>
        <v>2.2542065843115218</v>
      </c>
      <c r="C4" s="37">
        <f t="shared" si="0"/>
        <v>0.8872301296248936</v>
      </c>
    </row>
    <row r="5" spans="1:3" ht="15.75">
      <c r="A5" s="46">
        <f t="shared" si="1"/>
        <v>3</v>
      </c>
      <c r="B5" s="37">
        <f aca="true" t="shared" si="2" ref="B5:B66">((1.1271*A5)^19.4+(0.58186*A5^1.2267)^19.4)^(1/19.4)</f>
        <v>3.3813587475439753</v>
      </c>
      <c r="C5" s="37">
        <f t="shared" si="0"/>
        <v>0.8872173064094508</v>
      </c>
    </row>
    <row r="6" spans="1:3" ht="15.75">
      <c r="A6" s="46">
        <f t="shared" si="1"/>
        <v>4</v>
      </c>
      <c r="B6" s="37">
        <f t="shared" si="2"/>
        <v>4.508677478927188</v>
      </c>
      <c r="C6" s="37">
        <f t="shared" si="0"/>
        <v>0.8871781179060462</v>
      </c>
    </row>
    <row r="7" spans="1:3" ht="15.75">
      <c r="A7" s="46">
        <f t="shared" si="1"/>
        <v>5</v>
      </c>
      <c r="B7" s="37">
        <f t="shared" si="2"/>
        <v>5.636424567474824</v>
      </c>
      <c r="C7" s="37">
        <f t="shared" si="0"/>
        <v>0.8870871844631198</v>
      </c>
    </row>
    <row r="8" spans="1:3" ht="15.75">
      <c r="A8" s="46">
        <f t="shared" si="1"/>
        <v>6</v>
      </c>
      <c r="B8" s="37">
        <f t="shared" si="2"/>
        <v>6.765069184476912</v>
      </c>
      <c r="C8" s="37">
        <f t="shared" si="0"/>
        <v>0.8869088898259259</v>
      </c>
    </row>
    <row r="9" spans="1:3" ht="15.75">
      <c r="A9" s="46">
        <f t="shared" si="1"/>
        <v>7</v>
      </c>
      <c r="B9" s="37">
        <f t="shared" si="2"/>
        <v>7.895356184799463</v>
      </c>
      <c r="C9" s="37">
        <f t="shared" si="0"/>
        <v>0.8865971130570084</v>
      </c>
    </row>
    <row r="10" spans="1:3" ht="15.75">
      <c r="A10" s="46">
        <f t="shared" si="1"/>
        <v>8</v>
      </c>
      <c r="B10" s="37">
        <f t="shared" si="2"/>
        <v>9.028368991959976</v>
      </c>
      <c r="C10" s="37">
        <f t="shared" si="0"/>
        <v>0.8860958172095349</v>
      </c>
    </row>
    <row r="11" spans="1:3" ht="15.75">
      <c r="A11" s="46">
        <f t="shared" si="1"/>
        <v>9</v>
      </c>
      <c r="B11" s="37">
        <f t="shared" si="2"/>
        <v>10.165576554914633</v>
      </c>
      <c r="C11" s="37">
        <f t="shared" si="0"/>
        <v>0.8853408315191797</v>
      </c>
    </row>
    <row r="12" spans="1:3" ht="15.75">
      <c r="A12" s="46">
        <f t="shared" si="1"/>
        <v>10</v>
      </c>
      <c r="B12" s="37">
        <f t="shared" si="2"/>
        <v>11.308850910871366</v>
      </c>
      <c r="C12" s="37">
        <f t="shared" si="0"/>
        <v>0.8842631385640474</v>
      </c>
    </row>
    <row r="13" spans="1:3" ht="15.75">
      <c r="A13" s="46">
        <f t="shared" si="1"/>
        <v>11</v>
      </c>
      <c r="B13" s="37">
        <f t="shared" si="2"/>
        <v>12.460441033714199</v>
      </c>
      <c r="C13" s="37">
        <f t="shared" si="0"/>
        <v>0.8827937927909064</v>
      </c>
    </row>
    <row r="14" spans="1:3" ht="15.75">
      <c r="A14" s="46">
        <f t="shared" si="1"/>
        <v>12</v>
      </c>
      <c r="B14" s="37">
        <f t="shared" si="2"/>
        <v>13.622892100568185</v>
      </c>
      <c r="C14" s="37">
        <f t="shared" si="0"/>
        <v>0.8808702228141044</v>
      </c>
    </row>
    <row r="15" spans="1:3" ht="15.75">
      <c r="A15" s="46">
        <f t="shared" si="1"/>
        <v>13</v>
      </c>
      <c r="B15" s="37">
        <f t="shared" si="2"/>
        <v>14.798908540518347</v>
      </c>
      <c r="C15" s="37">
        <f t="shared" si="0"/>
        <v>0.8784431611565768</v>
      </c>
    </row>
    <row r="16" spans="1:3" ht="15.75">
      <c r="A16" s="46">
        <f t="shared" si="1"/>
        <v>14</v>
      </c>
      <c r="B16" s="37">
        <f t="shared" si="2"/>
        <v>15.991173317710643</v>
      </c>
      <c r="C16" s="37">
        <f t="shared" si="0"/>
        <v>0.8754829756297265</v>
      </c>
    </row>
    <row r="17" spans="1:3" ht="15.75">
      <c r="A17" s="46">
        <f t="shared" si="1"/>
        <v>15</v>
      </c>
      <c r="B17" s="37">
        <f t="shared" si="2"/>
        <v>17.202150511845023</v>
      </c>
      <c r="C17" s="37">
        <f t="shared" si="0"/>
        <v>0.8719839993070244</v>
      </c>
    </row>
    <row r="18" spans="1:3" ht="15.75">
      <c r="A18" s="46">
        <f t="shared" si="1"/>
        <v>16</v>
      </c>
      <c r="B18" s="37">
        <f t="shared" si="2"/>
        <v>18.433906831039387</v>
      </c>
      <c r="C18" s="37">
        <f t="shared" si="0"/>
        <v>0.8679657625837012</v>
      </c>
    </row>
    <row r="19" spans="1:3" ht="15.75">
      <c r="A19" s="46">
        <f t="shared" si="1"/>
        <v>17</v>
      </c>
      <c r="B19" s="37">
        <f t="shared" si="2"/>
        <v>19.68798508596691</v>
      </c>
      <c r="C19" s="37">
        <f t="shared" si="0"/>
        <v>0.8634707881873175</v>
      </c>
    </row>
    <row r="20" spans="1:3" ht="15.75">
      <c r="A20" s="46">
        <f t="shared" si="1"/>
        <v>18</v>
      </c>
      <c r="B20" s="37">
        <f t="shared" si="2"/>
        <v>20.9653489445976</v>
      </c>
      <c r="C20" s="37">
        <f t="shared" si="0"/>
        <v>0.8585595235054879</v>
      </c>
    </row>
    <row r="21" spans="1:3" ht="15.75">
      <c r="A21" s="46">
        <f t="shared" si="1"/>
        <v>19</v>
      </c>
      <c r="B21" s="37">
        <f t="shared" si="2"/>
        <v>22.26639930933702</v>
      </c>
      <c r="C21" s="37">
        <f t="shared" si="0"/>
        <v>0.8533036588467487</v>
      </c>
    </row>
    <row r="22" spans="1:3" ht="15.75">
      <c r="A22" s="46">
        <f t="shared" si="1"/>
        <v>20</v>
      </c>
      <c r="B22" s="37">
        <f t="shared" si="2"/>
        <v>23.591046425051125</v>
      </c>
      <c r="C22" s="37">
        <f t="shared" si="0"/>
        <v>0.8477792650504123</v>
      </c>
    </row>
    <row r="23" spans="1:3" ht="15.75">
      <c r="A23" s="46">
        <f t="shared" si="1"/>
        <v>21</v>
      </c>
      <c r="B23" s="37">
        <f t="shared" si="2"/>
        <v>24.938813735710628</v>
      </c>
      <c r="C23" s="37">
        <f t="shared" si="0"/>
        <v>0.8420609024369702</v>
      </c>
    </row>
    <row r="24" spans="1:3" ht="15.75">
      <c r="A24" s="46">
        <f t="shared" si="1"/>
        <v>22</v>
      </c>
      <c r="B24" s="37">
        <f t="shared" si="2"/>
        <v>26.30895009258337</v>
      </c>
      <c r="C24" s="37">
        <f t="shared" si="0"/>
        <v>0.8362173299420989</v>
      </c>
    </row>
    <row r="25" spans="1:3" ht="15.75">
      <c r="A25" s="46">
        <f t="shared" si="1"/>
        <v>23</v>
      </c>
      <c r="B25" s="37">
        <f t="shared" si="2"/>
        <v>27.7005330791516</v>
      </c>
      <c r="C25" s="37">
        <f t="shared" si="0"/>
        <v>0.8303089306721902</v>
      </c>
    </row>
    <row r="26" spans="1:3" ht="15.75">
      <c r="A26" s="46">
        <f t="shared" si="1"/>
        <v>24</v>
      </c>
      <c r="B26" s="37">
        <f t="shared" si="2"/>
        <v>29.112553990391167</v>
      </c>
      <c r="C26" s="37">
        <f t="shared" si="0"/>
        <v>0.8243866205596868</v>
      </c>
    </row>
    <row r="27" spans="1:3" ht="15.75">
      <c r="A27" s="46">
        <f t="shared" si="1"/>
        <v>25</v>
      </c>
      <c r="B27" s="37">
        <f t="shared" si="2"/>
        <v>30.54398158339777</v>
      </c>
      <c r="C27" s="37">
        <f t="shared" si="0"/>
        <v>0.8184918502435449</v>
      </c>
    </row>
    <row r="28" spans="1:3" ht="15.75">
      <c r="A28" s="46">
        <f t="shared" si="1"/>
        <v>26</v>
      </c>
      <c r="B28" s="37">
        <f t="shared" si="2"/>
        <v>31.993805990660594</v>
      </c>
      <c r="C28" s="37">
        <f t="shared" si="0"/>
        <v>0.8126573002158523</v>
      </c>
    </row>
    <row r="29" spans="1:3" ht="15.75">
      <c r="A29" s="46">
        <f t="shared" si="1"/>
        <v>27</v>
      </c>
      <c r="B29" s="37">
        <f t="shared" si="2"/>
        <v>33.46106626866305</v>
      </c>
      <c r="C29" s="37">
        <f t="shared" si="0"/>
        <v>0.8069079384145637</v>
      </c>
    </row>
    <row r="30" spans="1:3" ht="15.75">
      <c r="A30" s="46">
        <f t="shared" si="1"/>
        <v>28</v>
      </c>
      <c r="B30" s="37">
        <f t="shared" si="2"/>
        <v>34.94486558523706</v>
      </c>
      <c r="C30" s="37">
        <f t="shared" si="0"/>
        <v>0.8012622035046254</v>
      </c>
    </row>
    <row r="31" spans="1:3" ht="15.75">
      <c r="A31" s="46">
        <f t="shared" si="1"/>
        <v>29</v>
      </c>
      <c r="B31" s="37">
        <f t="shared" si="2"/>
        <v>36.44437771206623</v>
      </c>
      <c r="C31" s="37">
        <f t="shared" si="0"/>
        <v>0.7957331643612755</v>
      </c>
    </row>
    <row r="32" spans="1:3" ht="15.75">
      <c r="A32" s="46">
        <f t="shared" si="1"/>
        <v>30</v>
      </c>
      <c r="B32" s="37">
        <f t="shared" si="2"/>
        <v>37.95884779299918</v>
      </c>
      <c r="C32" s="37">
        <f t="shared" si="0"/>
        <v>0.7903295738479437</v>
      </c>
    </row>
    <row r="33" spans="1:3" ht="15.75">
      <c r="A33" s="46">
        <f t="shared" si="1"/>
        <v>31</v>
      </c>
      <c r="B33" s="37">
        <f t="shared" si="2"/>
        <v>39.48758960852892</v>
      </c>
      <c r="C33" s="37">
        <f t="shared" si="0"/>
        <v>0.7850567813160293</v>
      </c>
    </row>
    <row r="34" spans="1:3" ht="15.75">
      <c r="A34" s="46">
        <f t="shared" si="1"/>
        <v>32</v>
      </c>
      <c r="B34" s="37">
        <f t="shared" si="2"/>
        <v>41.02998089801215</v>
      </c>
      <c r="C34" s="37">
        <f t="shared" si="0"/>
        <v>0.7799174969040836</v>
      </c>
    </row>
    <row r="35" spans="1:3" ht="15.75">
      <c r="A35" s="46">
        <f t="shared" si="1"/>
        <v>33</v>
      </c>
      <c r="B35" s="37">
        <f t="shared" si="2"/>
        <v>42.585457782251794</v>
      </c>
      <c r="C35" s="37">
        <f t="shared" si="0"/>
        <v>0.7749124165515794</v>
      </c>
    </row>
    <row r="36" spans="1:3" ht="15.75">
      <c r="A36" s="46">
        <f t="shared" si="1"/>
        <v>34</v>
      </c>
      <c r="B36" s="37">
        <f t="shared" si="2"/>
        <v>44.153508947876944</v>
      </c>
      <c r="C36" s="37">
        <f t="shared" si="0"/>
        <v>0.7700407240597089</v>
      </c>
    </row>
    <row r="37" spans="1:3" ht="15.75">
      <c r="A37" s="46">
        <f t="shared" si="1"/>
        <v>35</v>
      </c>
      <c r="B37" s="37">
        <f t="shared" si="2"/>
        <v>45.73366998890071</v>
      </c>
      <c r="C37" s="37">
        <f t="shared" si="0"/>
        <v>0.7653004888628945</v>
      </c>
    </row>
    <row r="38" spans="1:3" ht="15.75">
      <c r="A38" s="46">
        <f t="shared" si="1"/>
        <v>36</v>
      </c>
      <c r="B38" s="37">
        <f t="shared" si="2"/>
        <v>47.3255181227545</v>
      </c>
      <c r="C38" s="37">
        <f t="shared" si="0"/>
        <v>0.7606889777016704</v>
      </c>
    </row>
    <row r="39" spans="1:3" ht="15.75">
      <c r="A39" s="46">
        <f t="shared" si="1"/>
        <v>37</v>
      </c>
      <c r="B39" s="37">
        <f t="shared" si="2"/>
        <v>48.92866738341805</v>
      </c>
      <c r="C39" s="37">
        <f t="shared" si="0"/>
        <v>0.7562028965566987</v>
      </c>
    </row>
    <row r="40" spans="1:3" ht="15.75">
      <c r="A40" s="46">
        <f t="shared" si="1"/>
        <v>38</v>
      </c>
      <c r="B40" s="37">
        <f t="shared" si="2"/>
        <v>50.54276432340656</v>
      </c>
      <c r="C40" s="37">
        <f t="shared" si="0"/>
        <v>0.751838576870281</v>
      </c>
    </row>
    <row r="41" spans="1:3" ht="15.75">
      <c r="A41" s="46">
        <f t="shared" si="1"/>
        <v>39</v>
      </c>
      <c r="B41" s="37">
        <f t="shared" si="2"/>
        <v>52.16748421478922</v>
      </c>
      <c r="C41" s="37">
        <f t="shared" si="0"/>
        <v>0.7475921177150363</v>
      </c>
    </row>
    <row r="42" spans="1:3" ht="15.75">
      <c r="A42" s="46">
        <f t="shared" si="1"/>
        <v>40</v>
      </c>
      <c r="B42" s="37">
        <f t="shared" si="2"/>
        <v>53.802527716804434</v>
      </c>
      <c r="C42" s="37">
        <f t="shared" si="0"/>
        <v>0.7434594934004668</v>
      </c>
    </row>
    <row r="43" spans="1:3" ht="15.75">
      <c r="A43" s="46">
        <f t="shared" si="1"/>
        <v>41</v>
      </c>
      <c r="B43" s="37">
        <f t="shared" si="2"/>
        <v>55.447617966959776</v>
      </c>
      <c r="C43" s="37">
        <f t="shared" si="0"/>
        <v>0.7394366341297322</v>
      </c>
    </row>
    <row r="44" spans="1:3" ht="15.75">
      <c r="A44" s="46">
        <f t="shared" si="1"/>
        <v>42</v>
      </c>
      <c r="B44" s="37">
        <f t="shared" si="2"/>
        <v>57.102498049060955</v>
      </c>
      <c r="C44" s="37">
        <f t="shared" si="0"/>
        <v>0.7355194857484993</v>
      </c>
    </row>
    <row r="45" spans="1:3" ht="15.75">
      <c r="A45" s="46">
        <f t="shared" si="1"/>
        <v>43</v>
      </c>
      <c r="B45" s="37">
        <f t="shared" si="2"/>
        <v>58.766928792368155</v>
      </c>
      <c r="C45" s="37">
        <f t="shared" si="0"/>
        <v>0.7317040533447828</v>
      </c>
    </row>
    <row r="46" spans="1:3" ht="15.75">
      <c r="A46" s="46">
        <f t="shared" si="1"/>
        <v>44</v>
      </c>
      <c r="B46" s="37">
        <f t="shared" si="2"/>
        <v>60.44068685907402</v>
      </c>
      <c r="C46" s="37">
        <f t="shared" si="0"/>
        <v>0.7279864324274177</v>
      </c>
    </row>
    <row r="47" spans="1:3" ht="15.75">
      <c r="A47" s="46">
        <f t="shared" si="1"/>
        <v>45</v>
      </c>
      <c r="B47" s="37">
        <f t="shared" si="2"/>
        <v>62.12356308135802</v>
      </c>
      <c r="C47" s="37">
        <f t="shared" si="0"/>
        <v>0.7243628305908223</v>
      </c>
    </row>
    <row r="48" spans="1:3" ht="15.75">
      <c r="A48" s="46">
        <f t="shared" si="1"/>
        <v>46</v>
      </c>
      <c r="B48" s="37">
        <f t="shared" si="2"/>
        <v>63.815361013661786</v>
      </c>
      <c r="C48" s="37">
        <f t="shared" si="0"/>
        <v>0.7208295819270251</v>
      </c>
    </row>
    <row r="49" spans="1:3" ht="15.75">
      <c r="A49" s="46">
        <f t="shared" si="1"/>
        <v>47</v>
      </c>
      <c r="B49" s="37">
        <f t="shared" si="2"/>
        <v>65.51589567014979</v>
      </c>
      <c r="C49" s="37">
        <f t="shared" si="0"/>
        <v>0.7173831559386593</v>
      </c>
    </row>
    <row r="50" spans="1:3" ht="15.75">
      <c r="A50" s="46">
        <f t="shared" si="1"/>
        <v>48</v>
      </c>
      <c r="B50" s="37">
        <f t="shared" si="2"/>
        <v>67.22499242134457</v>
      </c>
      <c r="C50" s="37">
        <f t="shared" si="0"/>
        <v>0.7140201623103426</v>
      </c>
    </row>
    <row r="51" spans="1:3" ht="15.75">
      <c r="A51" s="46">
        <f t="shared" si="1"/>
        <v>49</v>
      </c>
      <c r="B51" s="37">
        <f t="shared" si="2"/>
        <v>68.94248602755974</v>
      </c>
      <c r="C51" s="37">
        <f t="shared" si="0"/>
        <v>0.7107373525870864</v>
      </c>
    </row>
    <row r="52" spans="1:3" ht="15.75">
      <c r="A52" s="46">
        <f t="shared" si="1"/>
        <v>50</v>
      </c>
      <c r="B52" s="37">
        <f t="shared" si="2"/>
        <v>70.66821978996292</v>
      </c>
      <c r="C52" s="37">
        <f t="shared" si="0"/>
        <v>0.7075316195682851</v>
      </c>
    </row>
    <row r="53" spans="1:3" ht="15.75">
      <c r="A53" s="46">
        <f t="shared" si="1"/>
        <v>51</v>
      </c>
      <c r="B53" s="37">
        <f t="shared" si="2"/>
        <v>72.40204480289466</v>
      </c>
      <c r="C53" s="37">
        <f t="shared" si="0"/>
        <v>0.7043999950393804</v>
      </c>
    </row>
    <row r="54" spans="1:3" ht="15.75">
      <c r="A54" s="46">
        <f t="shared" si="1"/>
        <v>52</v>
      </c>
      <c r="B54" s="37">
        <f t="shared" si="2"/>
        <v>74.14381929347762</v>
      </c>
      <c r="C54" s="37">
        <f t="shared" si="0"/>
        <v>0.7013396463186299</v>
      </c>
    </row>
    <row r="55" spans="1:3" ht="15.75">
      <c r="A55" s="46">
        <f t="shared" si="1"/>
        <v>53</v>
      </c>
      <c r="B55" s="37">
        <f t="shared" si="2"/>
        <v>75.89340803661388</v>
      </c>
      <c r="C55" s="37">
        <f t="shared" si="0"/>
        <v>0.6983478719842279</v>
      </c>
    </row>
    <row r="56" spans="1:3" ht="15.75">
      <c r="A56" s="46">
        <f t="shared" si="1"/>
        <v>54</v>
      </c>
      <c r="B56" s="37">
        <f t="shared" si="2"/>
        <v>77.65068183522337</v>
      </c>
      <c r="C56" s="37">
        <f t="shared" si="0"/>
        <v>0.6954220970601303</v>
      </c>
    </row>
    <row r="57" spans="1:3" ht="15.75">
      <c r="A57" s="46">
        <f t="shared" si="1"/>
        <v>55</v>
      </c>
      <c r="B57" s="37">
        <f t="shared" si="2"/>
        <v>79.41551705706968</v>
      </c>
      <c r="C57" s="37">
        <f t="shared" si="0"/>
        <v>0.6925598678716129</v>
      </c>
    </row>
    <row r="58" spans="1:3" ht="15.75">
      <c r="A58" s="46">
        <f t="shared" si="1"/>
        <v>56</v>
      </c>
      <c r="B58" s="37">
        <f t="shared" si="2"/>
        <v>81.18779522078545</v>
      </c>
      <c r="C58" s="37">
        <f t="shared" si="0"/>
        <v>0.6897588467295027</v>
      </c>
    </row>
    <row r="59" spans="1:3" ht="15.75">
      <c r="A59" s="46">
        <f t="shared" si="1"/>
        <v>57</v>
      </c>
      <c r="B59" s="37">
        <f t="shared" si="2"/>
        <v>82.9674026247801</v>
      </c>
      <c r="C59" s="37">
        <f t="shared" si="0"/>
        <v>0.6870168065617575</v>
      </c>
    </row>
    <row r="60" spans="1:3" ht="15.75">
      <c r="A60" s="46">
        <f t="shared" si="1"/>
        <v>58</v>
      </c>
      <c r="B60" s="37">
        <f t="shared" si="2"/>
        <v>84.75423001362195</v>
      </c>
      <c r="C60" s="37">
        <f t="shared" si="0"/>
        <v>0.684331625579963</v>
      </c>
    </row>
    <row r="61" spans="1:3" ht="15.75">
      <c r="A61" s="46">
        <f t="shared" si="1"/>
        <v>59</v>
      </c>
      <c r="B61" s="37">
        <f t="shared" si="2"/>
        <v>86.54817227725134</v>
      </c>
      <c r="C61" s="37">
        <f t="shared" si="0"/>
        <v>0.6817012820443787</v>
      </c>
    </row>
    <row r="62" spans="1:3" ht="15.75">
      <c r="A62" s="46">
        <f t="shared" si="1"/>
        <v>60</v>
      </c>
      <c r="B62" s="37">
        <f t="shared" si="2"/>
        <v>88.34912817903825</v>
      </c>
      <c r="C62" s="37">
        <f t="shared" si="0"/>
        <v>0.679123849172692</v>
      </c>
    </row>
    <row r="63" spans="1:3" ht="15.75">
      <c r="A63" s="46">
        <f t="shared" si="1"/>
        <v>61</v>
      </c>
      <c r="B63" s="37">
        <f t="shared" si="2"/>
        <v>90.15700010924748</v>
      </c>
      <c r="C63" s="37">
        <f t="shared" si="0"/>
        <v>0.6765974902235371</v>
      </c>
    </row>
    <row r="64" spans="1:3" ht="15.75">
      <c r="A64" s="46">
        <f t="shared" si="1"/>
        <v>62</v>
      </c>
      <c r="B64" s="37">
        <f t="shared" si="2"/>
        <v>91.97169386094144</v>
      </c>
      <c r="C64" s="37">
        <f t="shared" si="0"/>
        <v>0.6741204537750737</v>
      </c>
    </row>
    <row r="65" spans="1:3" ht="15.75">
      <c r="A65" s="46">
        <f t="shared" si="1"/>
        <v>63</v>
      </c>
      <c r="B65" s="37">
        <f t="shared" si="2"/>
        <v>93.79311842575686</v>
      </c>
      <c r="C65" s="37">
        <f t="shared" si="0"/>
        <v>0.6716910692106741</v>
      </c>
    </row>
    <row r="66" spans="1:3" ht="15.75">
      <c r="A66" s="46">
        <f t="shared" si="1"/>
        <v>64</v>
      </c>
      <c r="B66" s="37">
        <f t="shared" si="2"/>
        <v>95.62118580732482</v>
      </c>
      <c r="C66" s="37">
        <f t="shared" si="0"/>
        <v>0.6693077424176582</v>
      </c>
    </row>
    <row r="67" spans="1:3" ht="15.75">
      <c r="A67" s="46">
        <f t="shared" si="1"/>
        <v>65</v>
      </c>
      <c r="B67" s="37">
        <f aca="true" t="shared" si="3" ref="B67:B130">((1.1271*A67)^19.4+(0.58186*A67^1.2267)^19.4)^(1/19.4)</f>
        <v>97.45581085039925</v>
      </c>
      <c r="C67" s="37">
        <f aca="true" t="shared" si="4" ref="C67:C130">A67/B67</f>
        <v>0.6669689517003666</v>
      </c>
    </row>
    <row r="68" spans="1:3" ht="15.75">
      <c r="A68" s="46">
        <f aca="true" t="shared" si="5" ref="A68:A131">A67+1</f>
        <v>66</v>
      </c>
      <c r="B68" s="37">
        <f t="shared" si="3"/>
        <v>99.29691108400574</v>
      </c>
      <c r="C68" s="37">
        <f t="shared" si="4"/>
        <v>0.6646732439054789</v>
      </c>
    </row>
    <row r="69" spans="1:3" ht="15.75">
      <c r="A69" s="46">
        <f t="shared" si="5"/>
        <v>67</v>
      </c>
      <c r="B69" s="37">
        <f t="shared" si="3"/>
        <v>101.14440657713529</v>
      </c>
      <c r="C69" s="37">
        <f t="shared" si="4"/>
        <v>0.6624192307550305</v>
      </c>
    </row>
    <row r="70" spans="1:3" ht="15.75">
      <c r="A70" s="46">
        <f t="shared" si="5"/>
        <v>68</v>
      </c>
      <c r="B70" s="37">
        <f t="shared" si="3"/>
        <v>102.99821980569233</v>
      </c>
      <c r="C70" s="37">
        <f t="shared" si="4"/>
        <v>0.6602055853808251</v>
      </c>
    </row>
    <row r="71" spans="1:3" ht="15.75">
      <c r="A71" s="46">
        <f t="shared" si="5"/>
        <v>69</v>
      </c>
      <c r="B71" s="37">
        <f t="shared" si="3"/>
        <v>104.85827552956171</v>
      </c>
      <c r="C71" s="37">
        <f t="shared" si="4"/>
        <v>0.6580310390527783</v>
      </c>
    </row>
    <row r="72" spans="1:3" ht="15.75">
      <c r="A72" s="46">
        <f t="shared" si="5"/>
        <v>70</v>
      </c>
      <c r="B72" s="37">
        <f t="shared" si="3"/>
        <v>106.72450067879912</v>
      </c>
      <c r="C72" s="37">
        <f t="shared" si="4"/>
        <v>0.6558943780929353</v>
      </c>
    </row>
    <row r="73" spans="1:3" ht="15.75">
      <c r="A73" s="46">
        <f t="shared" si="5"/>
        <v>71</v>
      </c>
      <c r="B73" s="37">
        <f t="shared" si="3"/>
        <v>108.59682424806084</v>
      </c>
      <c r="C73" s="37">
        <f t="shared" si="4"/>
        <v>0.6537944409665166</v>
      </c>
    </row>
    <row r="74" spans="1:3" ht="15.75">
      <c r="A74" s="46">
        <f t="shared" si="5"/>
        <v>72</v>
      </c>
      <c r="B74" s="37">
        <f t="shared" si="3"/>
        <v>110.47517719849878</v>
      </c>
      <c r="C74" s="37">
        <f t="shared" si="4"/>
        <v>0.65173011554109</v>
      </c>
    </row>
    <row r="75" spans="1:3" ht="15.75">
      <c r="A75" s="46">
        <f t="shared" si="5"/>
        <v>73</v>
      </c>
      <c r="B75" s="37">
        <f t="shared" si="3"/>
        <v>112.35949236642695</v>
      </c>
      <c r="C75" s="37">
        <f t="shared" si="4"/>
        <v>0.6497003365050128</v>
      </c>
    </row>
    <row r="76" spans="1:3" ht="15.75">
      <c r="A76" s="46">
        <f t="shared" si="5"/>
        <v>74</v>
      </c>
      <c r="B76" s="37">
        <f t="shared" si="3"/>
        <v>114.24970437814927</v>
      </c>
      <c r="C76" s="37">
        <f t="shared" si="4"/>
        <v>0.6477040829363652</v>
      </c>
    </row>
    <row r="77" spans="1:3" ht="15.75">
      <c r="A77" s="46">
        <f t="shared" si="5"/>
        <v>75</v>
      </c>
      <c r="B77" s="37">
        <f t="shared" si="3"/>
        <v>116.14574957040092</v>
      </c>
      <c r="C77" s="37">
        <f t="shared" si="4"/>
        <v>0.6457403760138402</v>
      </c>
    </row>
    <row r="78" spans="1:3" ht="15.75">
      <c r="A78" s="46">
        <f t="shared" si="5"/>
        <v>76</v>
      </c>
      <c r="B78" s="37">
        <f t="shared" si="3"/>
        <v>118.04756591591917</v>
      </c>
      <c r="C78" s="37">
        <f t="shared" si="4"/>
        <v>0.6438082768613115</v>
      </c>
    </row>
    <row r="79" spans="1:3" ht="15.75">
      <c r="A79" s="46">
        <f t="shared" si="5"/>
        <v>77</v>
      </c>
      <c r="B79" s="37">
        <f t="shared" si="3"/>
        <v>119.95509295370387</v>
      </c>
      <c r="C79" s="37">
        <f t="shared" si="4"/>
        <v>0.6419068845181739</v>
      </c>
    </row>
    <row r="80" spans="1:3" ht="15.75">
      <c r="A80" s="46">
        <f t="shared" si="5"/>
        <v>78</v>
      </c>
      <c r="B80" s="37">
        <f t="shared" si="3"/>
        <v>121.868271723582</v>
      </c>
      <c r="C80" s="37">
        <f t="shared" si="4"/>
        <v>0.6400353340278534</v>
      </c>
    </row>
    <row r="81" spans="1:3" ht="15.75">
      <c r="A81" s="46">
        <f t="shared" si="5"/>
        <v>79</v>
      </c>
      <c r="B81" s="37">
        <f t="shared" si="3"/>
        <v>123.78704470472246</v>
      </c>
      <c r="C81" s="37">
        <f t="shared" si="4"/>
        <v>0.6381927946373064</v>
      </c>
    </row>
    <row r="82" spans="1:3" ht="15.75">
      <c r="A82" s="46">
        <f t="shared" si="5"/>
        <v>80</v>
      </c>
      <c r="B82" s="37">
        <f t="shared" si="3"/>
        <v>125.71135575778736</v>
      </c>
      <c r="C82" s="37">
        <f t="shared" si="4"/>
        <v>0.6363784681006774</v>
      </c>
    </row>
    <row r="83" spans="1:3" ht="15.75">
      <c r="A83" s="46">
        <f t="shared" si="5"/>
        <v>81</v>
      </c>
      <c r="B83" s="37">
        <f t="shared" si="3"/>
        <v>127.64115007043489</v>
      </c>
      <c r="C83" s="37">
        <f t="shared" si="4"/>
        <v>0.6345915870806759</v>
      </c>
    </row>
    <row r="84" spans="1:3" ht="15.75">
      <c r="A84" s="46">
        <f t="shared" si="5"/>
        <v>82</v>
      </c>
      <c r="B84" s="37">
        <f t="shared" si="3"/>
        <v>129.57637410591593</v>
      </c>
      <c r="C84" s="37">
        <f t="shared" si="4"/>
        <v>0.6328314136416031</v>
      </c>
    </row>
    <row r="85" spans="1:3" ht="15.75">
      <c r="A85" s="46">
        <f t="shared" si="5"/>
        <v>83</v>
      </c>
      <c r="B85" s="37">
        <f t="shared" si="3"/>
        <v>131.5169755545343</v>
      </c>
      <c r="C85" s="37">
        <f t="shared" si="4"/>
        <v>0.6310972378283103</v>
      </c>
    </row>
    <row r="86" spans="1:3" ht="15.75">
      <c r="A86" s="46">
        <f t="shared" si="5"/>
        <v>84</v>
      </c>
      <c r="B86" s="37">
        <f t="shared" si="3"/>
        <v>133.46290328775635</v>
      </c>
      <c r="C86" s="37">
        <f t="shared" si="4"/>
        <v>0.6293883763257383</v>
      </c>
    </row>
    <row r="87" spans="1:3" ht="15.75">
      <c r="A87" s="46">
        <f t="shared" si="5"/>
        <v>85</v>
      </c>
      <c r="B87" s="37">
        <f t="shared" si="3"/>
        <v>135.4141073147812</v>
      </c>
      <c r="C87" s="37">
        <f t="shared" si="4"/>
        <v>0.6277041711939992</v>
      </c>
    </row>
    <row r="88" spans="1:3" ht="15.75">
      <c r="A88" s="46">
        <f t="shared" si="5"/>
        <v>86</v>
      </c>
      <c r="B88" s="37">
        <f t="shared" si="3"/>
        <v>137.37053874139366</v>
      </c>
      <c r="C88" s="37">
        <f t="shared" si="4"/>
        <v>0.6260439886743033</v>
      </c>
    </row>
    <row r="89" spans="1:3" ht="15.75">
      <c r="A89" s="46">
        <f t="shared" si="5"/>
        <v>87</v>
      </c>
      <c r="B89" s="37">
        <f t="shared" si="3"/>
        <v>139.33214973094638</v>
      </c>
      <c r="C89" s="37">
        <f t="shared" si="4"/>
        <v>0.6244072180612947</v>
      </c>
    </row>
    <row r="90" spans="1:3" ht="15.75">
      <c r="A90" s="46">
        <f t="shared" si="5"/>
        <v>88</v>
      </c>
      <c r="B90" s="37">
        <f t="shared" si="3"/>
        <v>141.2988934673181</v>
      </c>
      <c r="C90" s="37">
        <f t="shared" si="4"/>
        <v>0.6227932706377072</v>
      </c>
    </row>
    <row r="91" spans="1:3" ht="15.75">
      <c r="A91" s="46">
        <f t="shared" si="5"/>
        <v>89</v>
      </c>
      <c r="B91" s="37">
        <f t="shared" si="3"/>
        <v>143.27072411972205</v>
      </c>
      <c r="C91" s="37">
        <f t="shared" si="4"/>
        <v>0.6212015786674497</v>
      </c>
    </row>
    <row r="92" spans="1:3" ht="15.75">
      <c r="A92" s="46">
        <f t="shared" si="5"/>
        <v>90</v>
      </c>
      <c r="B92" s="37">
        <f t="shared" si="3"/>
        <v>145.24759680924018</v>
      </c>
      <c r="C92" s="37">
        <f t="shared" si="4"/>
        <v>0.6196315944435268</v>
      </c>
    </row>
    <row r="93" spans="1:3" ht="15.75">
      <c r="A93" s="46">
        <f t="shared" si="5"/>
        <v>91</v>
      </c>
      <c r="B93" s="37">
        <f t="shared" si="3"/>
        <v>147.22946757696937</v>
      </c>
      <c r="C93" s="37">
        <f t="shared" si="4"/>
        <v>0.618082789387434</v>
      </c>
    </row>
    <row r="94" spans="1:3" ht="15.75">
      <c r="A94" s="46">
        <f t="shared" si="5"/>
        <v>92</v>
      </c>
      <c r="B94" s="37">
        <f t="shared" si="3"/>
        <v>149.21629335367936</v>
      </c>
      <c r="C94" s="37">
        <f t="shared" si="4"/>
        <v>0.6165546531968686</v>
      </c>
    </row>
    <row r="95" spans="1:3" ht="15.75">
      <c r="A95" s="46">
        <f t="shared" si="5"/>
        <v>93</v>
      </c>
      <c r="B95" s="37">
        <f t="shared" si="3"/>
        <v>151.20803193088835</v>
      </c>
      <c r="C95" s="37">
        <f t="shared" si="4"/>
        <v>0.6150466930388122</v>
      </c>
    </row>
    <row r="96" spans="1:3" ht="15.75">
      <c r="A96" s="46">
        <f t="shared" si="5"/>
        <v>94</v>
      </c>
      <c r="B96" s="37">
        <f t="shared" si="3"/>
        <v>153.20464193326552</v>
      </c>
      <c r="C96" s="37">
        <f t="shared" si="4"/>
        <v>0.6135584327852514</v>
      </c>
    </row>
    <row r="97" spans="1:3" ht="15.75">
      <c r="A97" s="46">
        <f t="shared" si="5"/>
        <v>95</v>
      </c>
      <c r="B97" s="37">
        <f t="shared" si="3"/>
        <v>155.20608279228534</v>
      </c>
      <c r="C97" s="37">
        <f t="shared" si="4"/>
        <v>0.6120894122889496</v>
      </c>
    </row>
    <row r="98" spans="1:3" ht="15.75">
      <c r="A98" s="46">
        <f t="shared" si="5"/>
        <v>96</v>
      </c>
      <c r="B98" s="37">
        <f t="shared" si="3"/>
        <v>157.21231472105308</v>
      </c>
      <c r="C98" s="37">
        <f t="shared" si="4"/>
        <v>0.6106391866968941</v>
      </c>
    </row>
    <row r="99" spans="1:3" ht="15.75">
      <c r="A99" s="46">
        <f t="shared" si="5"/>
        <v>97</v>
      </c>
      <c r="B99" s="37">
        <f t="shared" si="3"/>
        <v>159.223298690238</v>
      </c>
      <c r="C99" s="37">
        <f t="shared" si="4"/>
        <v>0.609207325799155</v>
      </c>
    </row>
    <row r="100" spans="1:3" ht="15.75">
      <c r="A100" s="46">
        <f t="shared" si="5"/>
        <v>98</v>
      </c>
      <c r="B100" s="37">
        <f t="shared" si="3"/>
        <v>161.2389964050482</v>
      </c>
      <c r="C100" s="37">
        <f t="shared" si="4"/>
        <v>0.6077934134110732</v>
      </c>
    </row>
    <row r="101" spans="1:3" ht="15.75">
      <c r="A101" s="46">
        <f t="shared" si="5"/>
        <v>99</v>
      </c>
      <c r="B101" s="37">
        <f t="shared" si="3"/>
        <v>163.2593702831864</v>
      </c>
      <c r="C101" s="37">
        <f t="shared" si="4"/>
        <v>0.606397046786819</v>
      </c>
    </row>
    <row r="102" spans="1:3" ht="15.75">
      <c r="A102" s="46">
        <f t="shared" si="5"/>
        <v>100</v>
      </c>
      <c r="B102" s="37">
        <f t="shared" si="3"/>
        <v>165.28438343373503</v>
      </c>
      <c r="C102" s="37">
        <f t="shared" si="4"/>
        <v>0.6050178360624825</v>
      </c>
    </row>
    <row r="103" spans="1:3" ht="15.75">
      <c r="A103" s="46">
        <f t="shared" si="5"/>
        <v>101</v>
      </c>
      <c r="B103" s="37">
        <f t="shared" si="3"/>
        <v>167.31399963691683</v>
      </c>
      <c r="C103" s="37">
        <f t="shared" si="4"/>
        <v>0.6036554037269871</v>
      </c>
    </row>
    <row r="104" spans="1:3" ht="15.75">
      <c r="A104" s="46">
        <f t="shared" si="5"/>
        <v>102</v>
      </c>
      <c r="B104" s="37">
        <f t="shared" si="3"/>
        <v>169.34818332468427</v>
      </c>
      <c r="C104" s="37">
        <f t="shared" si="4"/>
        <v>0.6023093841192239</v>
      </c>
    </row>
    <row r="105" spans="1:3" ht="15.75">
      <c r="A105" s="46">
        <f t="shared" si="5"/>
        <v>103</v>
      </c>
      <c r="B105" s="37">
        <f t="shared" si="3"/>
        <v>171.38689956209444</v>
      </c>
      <c r="C105" s="37">
        <f t="shared" si="4"/>
        <v>0.6009794229499</v>
      </c>
    </row>
    <row r="106" spans="1:3" ht="15.75">
      <c r="A106" s="46">
        <f t="shared" si="5"/>
        <v>104</v>
      </c>
      <c r="B106" s="37">
        <f t="shared" si="3"/>
        <v>173.43011402942398</v>
      </c>
      <c r="C106" s="37">
        <f t="shared" si="4"/>
        <v>0.5996651768467123</v>
      </c>
    </row>
    <row r="107" spans="1:3" ht="15.75">
      <c r="A107" s="46">
        <f t="shared" si="5"/>
        <v>105</v>
      </c>
      <c r="B107" s="37">
        <f t="shared" si="3"/>
        <v>175.477793004992</v>
      </c>
      <c r="C107" s="37">
        <f t="shared" si="4"/>
        <v>0.5983663129215042</v>
      </c>
    </row>
    <row r="108" spans="1:3" ht="15.75">
      <c r="A108" s="46">
        <f t="shared" si="5"/>
        <v>106</v>
      </c>
      <c r="B108" s="37">
        <f t="shared" si="3"/>
        <v>177.52990334864873</v>
      </c>
      <c r="C108" s="37">
        <f t="shared" si="4"/>
        <v>0.5970825083582</v>
      </c>
    </row>
    <row r="109" spans="1:3" ht="15.75">
      <c r="A109" s="46">
        <f t="shared" si="5"/>
        <v>107</v>
      </c>
      <c r="B109" s="37">
        <f t="shared" si="3"/>
        <v>179.58641248589848</v>
      </c>
      <c r="C109" s="37">
        <f t="shared" si="4"/>
        <v>0.5958134500203454</v>
      </c>
    </row>
    <row r="110" spans="1:3" ht="15.75">
      <c r="A110" s="46">
        <f t="shared" si="5"/>
        <v>108</v>
      </c>
      <c r="B110" s="37">
        <f t="shared" si="3"/>
        <v>181.6472883926266</v>
      </c>
      <c r="C110" s="37">
        <f t="shared" si="4"/>
        <v>0.5945588340771726</v>
      </c>
    </row>
    <row r="111" spans="1:3" ht="15.75">
      <c r="A111" s="46">
        <f t="shared" si="5"/>
        <v>109</v>
      </c>
      <c r="B111" s="37">
        <f t="shared" si="3"/>
        <v>183.71249958039732</v>
      </c>
      <c r="C111" s="37">
        <f t="shared" si="4"/>
        <v>0.5933183656471823</v>
      </c>
    </row>
    <row r="112" spans="1:3" ht="15.75">
      <c r="A112" s="46">
        <f t="shared" si="5"/>
        <v>110</v>
      </c>
      <c r="B112" s="37">
        <f t="shared" si="3"/>
        <v>185.7820150822984</v>
      </c>
      <c r="C112" s="37">
        <f t="shared" si="4"/>
        <v>0.592091758458276</v>
      </c>
    </row>
    <row r="113" spans="1:3" ht="15.75">
      <c r="A113" s="46">
        <f t="shared" si="5"/>
        <v>111</v>
      </c>
      <c r="B113" s="37">
        <f t="shared" si="3"/>
        <v>187.85580443930147</v>
      </c>
      <c r="C113" s="37">
        <f t="shared" si="4"/>
        <v>0.590878734523561</v>
      </c>
    </row>
    <row r="114" spans="1:3" ht="15.75">
      <c r="A114" s="46">
        <f t="shared" si="5"/>
        <v>112</v>
      </c>
      <c r="B114" s="37">
        <f t="shared" si="3"/>
        <v>189.93383768712022</v>
      </c>
      <c r="C114" s="37">
        <f t="shared" si="4"/>
        <v>0.5896790238319654</v>
      </c>
    </row>
    <row r="115" spans="1:3" ht="15.75">
      <c r="A115" s="46">
        <f t="shared" si="5"/>
        <v>113</v>
      </c>
      <c r="B115" s="37">
        <f t="shared" si="3"/>
        <v>192.01608534353662</v>
      </c>
      <c r="C115" s="37">
        <f t="shared" si="4"/>
        <v>0.5884923640528934</v>
      </c>
    </row>
    <row r="116" spans="1:3" ht="15.75">
      <c r="A116" s="46">
        <f t="shared" si="5"/>
        <v>114</v>
      </c>
      <c r="B116" s="37">
        <f t="shared" si="3"/>
        <v>194.10251839617607</v>
      </c>
      <c r="C116" s="37">
        <f t="shared" si="4"/>
        <v>0.5873185002541722</v>
      </c>
    </row>
    <row r="117" spans="1:3" ht="15.75">
      <c r="A117" s="46">
        <f t="shared" si="5"/>
        <v>115</v>
      </c>
      <c r="B117" s="37">
        <f t="shared" si="3"/>
        <v>196.19310829071293</v>
      </c>
      <c r="C117" s="37">
        <f t="shared" si="4"/>
        <v>0.5861571846325841</v>
      </c>
    </row>
    <row r="118" spans="1:3" ht="15.75">
      <c r="A118" s="46">
        <f t="shared" si="5"/>
        <v>116</v>
      </c>
      <c r="B118" s="37">
        <f t="shared" si="3"/>
        <v>198.2878269194828</v>
      </c>
      <c r="C118" s="37">
        <f t="shared" si="4"/>
        <v>0.5850081762563428</v>
      </c>
    </row>
    <row r="119" spans="1:3" ht="15.75">
      <c r="A119" s="46">
        <f t="shared" si="5"/>
        <v>117</v>
      </c>
      <c r="B119" s="37">
        <f t="shared" si="3"/>
        <v>200.38664661048756</v>
      </c>
      <c r="C119" s="37">
        <f t="shared" si="4"/>
        <v>0.5838712408188811</v>
      </c>
    </row>
    <row r="120" spans="1:3" ht="15.75">
      <c r="A120" s="46">
        <f t="shared" si="5"/>
        <v>118</v>
      </c>
      <c r="B120" s="37">
        <f t="shared" si="3"/>
        <v>202.4895401167702</v>
      </c>
      <c r="C120" s="37">
        <f t="shared" si="4"/>
        <v>0.5827461504033868</v>
      </c>
    </row>
    <row r="121" spans="1:3" ht="15.75">
      <c r="A121" s="46">
        <f t="shared" si="5"/>
        <v>119</v>
      </c>
      <c r="B121" s="37">
        <f t="shared" si="3"/>
        <v>204.59648060615126</v>
      </c>
      <c r="C121" s="37">
        <f t="shared" si="4"/>
        <v>0.5816326832575156</v>
      </c>
    </row>
    <row r="122" spans="1:3" ht="15.75">
      <c r="A122" s="46">
        <f t="shared" si="5"/>
        <v>120</v>
      </c>
      <c r="B122" s="37">
        <f t="shared" si="3"/>
        <v>206.7074416513033</v>
      </c>
      <c r="C122" s="37">
        <f t="shared" si="4"/>
        <v>0.5805306235777864</v>
      </c>
    </row>
    <row r="123" spans="1:3" ht="15.75">
      <c r="A123" s="46">
        <f t="shared" si="5"/>
        <v>121</v>
      </c>
      <c r="B123" s="37">
        <f t="shared" si="3"/>
        <v>208.82239722015456</v>
      </c>
      <c r="C123" s="37">
        <f t="shared" si="4"/>
        <v>0.5794397613031599</v>
      </c>
    </row>
    <row r="124" spans="1:3" ht="15.75">
      <c r="A124" s="46">
        <f t="shared" si="5"/>
        <v>122</v>
      </c>
      <c r="B124" s="37">
        <f t="shared" si="3"/>
        <v>210.94132166660225</v>
      </c>
      <c r="C124" s="37">
        <f t="shared" si="4"/>
        <v>0.5783598919173546</v>
      </c>
    </row>
    <row r="125" spans="1:3" ht="15.75">
      <c r="A125" s="46">
        <f t="shared" si="5"/>
        <v>123</v>
      </c>
      <c r="B125" s="37">
        <f t="shared" si="3"/>
        <v>213.06418972152989</v>
      </c>
      <c r="C125" s="37">
        <f t="shared" si="4"/>
        <v>0.5772908162594486</v>
      </c>
    </row>
    <row r="126" spans="1:3" ht="15.75">
      <c r="A126" s="46">
        <f t="shared" si="5"/>
        <v>124</v>
      </c>
      <c r="B126" s="37">
        <f t="shared" si="3"/>
        <v>215.19097648410974</v>
      </c>
      <c r="C126" s="37">
        <f t="shared" si="4"/>
        <v>0.5762323403423771</v>
      </c>
    </row>
    <row r="127" spans="1:3" ht="15.75">
      <c r="A127" s="46">
        <f t="shared" si="5"/>
        <v>125</v>
      </c>
      <c r="B127" s="37">
        <f t="shared" si="3"/>
        <v>217.32165741338005</v>
      </c>
      <c r="C127" s="37">
        <f t="shared" si="4"/>
        <v>0.5751842751789358</v>
      </c>
    </row>
    <row r="128" spans="1:3" ht="15.75">
      <c r="A128" s="46">
        <f t="shared" si="5"/>
        <v>126</v>
      </c>
      <c r="B128" s="37">
        <f t="shared" si="3"/>
        <v>219.45620832008927</v>
      </c>
      <c r="C128" s="37">
        <f t="shared" si="4"/>
        <v>0.5741464366149163</v>
      </c>
    </row>
    <row r="129" spans="1:3" ht="15.75">
      <c r="A129" s="46">
        <f t="shared" si="5"/>
        <v>127</v>
      </c>
      <c r="B129" s="37">
        <f t="shared" si="3"/>
        <v>221.59460535879106</v>
      </c>
      <c r="C129" s="37">
        <f t="shared" si="4"/>
        <v>0.5731186451690471</v>
      </c>
    </row>
    <row r="130" spans="1:3" ht="15.75">
      <c r="A130" s="46">
        <f t="shared" si="5"/>
        <v>128</v>
      </c>
      <c r="B130" s="37">
        <f t="shared" si="3"/>
        <v>223.73682502018633</v>
      </c>
      <c r="C130" s="37">
        <f t="shared" si="4"/>
        <v>0.572100725879396</v>
      </c>
    </row>
    <row r="131" spans="1:3" ht="15.75">
      <c r="A131" s="46">
        <f t="shared" si="5"/>
        <v>129</v>
      </c>
      <c r="B131" s="37">
        <f aca="true" t="shared" si="6" ref="B131:B194">((1.1271*A131)^19.4+(0.58186*A131^1.2267)^19.4)^(1/19.4)</f>
        <v>225.88284412369524</v>
      </c>
      <c r="C131" s="37">
        <f aca="true" t="shared" si="7" ref="C131:C194">A131/B131</f>
        <v>0.5710925081559474</v>
      </c>
    </row>
    <row r="132" spans="1:3" ht="15.75">
      <c r="A132" s="46">
        <f aca="true" t="shared" si="8" ref="A132:A195">A131+1</f>
        <v>130</v>
      </c>
      <c r="B132" s="37">
        <f t="shared" si="6"/>
        <v>228.03263981025685</v>
      </c>
      <c r="C132" s="37">
        <f t="shared" si="7"/>
        <v>0.5700938256390462</v>
      </c>
    </row>
    <row r="133" spans="1:3" ht="15.75">
      <c r="A133" s="46">
        <f t="shared" si="8"/>
        <v>131</v>
      </c>
      <c r="B133" s="37">
        <f t="shared" si="6"/>
        <v>230.18618953534477</v>
      </c>
      <c r="C133" s="37">
        <f t="shared" si="7"/>
        <v>0.5691045160634415</v>
      </c>
    </row>
    <row r="134" spans="1:3" ht="15.75">
      <c r="A134" s="46">
        <f t="shared" si="8"/>
        <v>132</v>
      </c>
      <c r="B134" s="37">
        <f t="shared" si="6"/>
        <v>232.34347106218877</v>
      </c>
      <c r="C134" s="37">
        <f t="shared" si="7"/>
        <v>0.568124421127672</v>
      </c>
    </row>
    <row r="135" spans="1:3" ht="15.75">
      <c r="A135" s="46">
        <f t="shared" si="8"/>
        <v>133</v>
      </c>
      <c r="B135" s="37">
        <f t="shared" si="6"/>
        <v>234.5044624551983</v>
      </c>
      <c r="C135" s="37">
        <f t="shared" si="7"/>
        <v>0.5671533863685405</v>
      </c>
    </row>
    <row r="136" spans="1:3" ht="15.75">
      <c r="A136" s="46">
        <f t="shared" si="8"/>
        <v>134</v>
      </c>
      <c r="B136" s="37">
        <f t="shared" si="6"/>
        <v>236.66914207357678</v>
      </c>
      <c r="C136" s="37">
        <f t="shared" si="7"/>
        <v>0.5661912610404506</v>
      </c>
    </row>
    <row r="137" spans="1:3" ht="15.75">
      <c r="A137" s="46">
        <f t="shared" si="8"/>
        <v>135</v>
      </c>
      <c r="B137" s="37">
        <f t="shared" si="6"/>
        <v>238.8374885651228</v>
      </c>
      <c r="C137" s="37">
        <f t="shared" si="7"/>
        <v>0.565237897999376</v>
      </c>
    </row>
    <row r="138" spans="1:3" ht="15.75">
      <c r="A138" s="46">
        <f t="shared" si="8"/>
        <v>136</v>
      </c>
      <c r="B138" s="37">
        <f t="shared" si="6"/>
        <v>241.00948086020787</v>
      </c>
      <c r="C138" s="37">
        <f t="shared" si="7"/>
        <v>0.5642931535912636</v>
      </c>
    </row>
    <row r="139" spans="1:3" ht="15.75">
      <c r="A139" s="46">
        <f t="shared" si="8"/>
        <v>137</v>
      </c>
      <c r="B139" s="37">
        <f t="shared" si="6"/>
        <v>243.18509816592598</v>
      </c>
      <c r="C139" s="37">
        <f t="shared" si="7"/>
        <v>0.5633568875446655</v>
      </c>
    </row>
    <row r="140" spans="1:3" ht="15.75">
      <c r="A140" s="46">
        <f t="shared" si="8"/>
        <v>138</v>
      </c>
      <c r="B140" s="37">
        <f t="shared" si="6"/>
        <v>245.36431996041028</v>
      </c>
      <c r="C140" s="37">
        <f t="shared" si="7"/>
        <v>0.5624289628674063</v>
      </c>
    </row>
    <row r="141" spans="1:3" ht="15.75">
      <c r="A141" s="46">
        <f t="shared" si="8"/>
        <v>139</v>
      </c>
      <c r="B141" s="37">
        <f t="shared" si="6"/>
        <v>247.5471259873086</v>
      </c>
      <c r="C141" s="37">
        <f t="shared" si="7"/>
        <v>0.5615092457471162</v>
      </c>
    </row>
    <row r="142" spans="1:3" ht="15.75">
      <c r="A142" s="46">
        <f t="shared" si="8"/>
        <v>140</v>
      </c>
      <c r="B142" s="37">
        <f t="shared" si="6"/>
        <v>249.73349625041115</v>
      </c>
      <c r="C142" s="37">
        <f t="shared" si="7"/>
        <v>0.5605976054554577</v>
      </c>
    </row>
    <row r="143" spans="1:3" ht="15.75">
      <c r="A143" s="46">
        <f t="shared" si="8"/>
        <v>141</v>
      </c>
      <c r="B143" s="37">
        <f t="shared" si="6"/>
        <v>251.92341100842938</v>
      </c>
      <c r="C143" s="37">
        <f t="shared" si="7"/>
        <v>0.5596939142558772</v>
      </c>
    </row>
    <row r="144" spans="1:3" ht="15.75">
      <c r="A144" s="46">
        <f t="shared" si="8"/>
        <v>142</v>
      </c>
      <c r="B144" s="37">
        <f t="shared" si="6"/>
        <v>254.11685076991472</v>
      </c>
      <c r="C144" s="37">
        <f t="shared" si="7"/>
        <v>0.5587980473147418</v>
      </c>
    </row>
    <row r="145" spans="1:3" ht="15.75">
      <c r="A145" s="46">
        <f t="shared" si="8"/>
        <v>143</v>
      </c>
      <c r="B145" s="37">
        <f t="shared" si="6"/>
        <v>256.31379628831917</v>
      </c>
      <c r="C145" s="37">
        <f t="shared" si="7"/>
        <v>0.5579098826156977</v>
      </c>
    </row>
    <row r="146" spans="1:3" ht="15.75">
      <c r="A146" s="46">
        <f t="shared" si="8"/>
        <v>144</v>
      </c>
      <c r="B146" s="37">
        <f t="shared" si="6"/>
        <v>258.51422855718573</v>
      </c>
      <c r="C146" s="37">
        <f t="shared" si="7"/>
        <v>0.5570293008771309</v>
      </c>
    </row>
    <row r="147" spans="1:3" ht="15.75">
      <c r="A147" s="46">
        <f t="shared" si="8"/>
        <v>145</v>
      </c>
      <c r="B147" s="37">
        <f t="shared" si="6"/>
        <v>260.7181288054696</v>
      </c>
      <c r="C147" s="37">
        <f t="shared" si="7"/>
        <v>0.5561561854725848</v>
      </c>
    </row>
    <row r="148" spans="1:3" ht="15.75">
      <c r="A148" s="46">
        <f t="shared" si="8"/>
        <v>146</v>
      </c>
      <c r="B148" s="37">
        <f t="shared" si="6"/>
        <v>262.9254784929841</v>
      </c>
      <c r="C148" s="37">
        <f t="shared" si="7"/>
        <v>0.5552904223540126</v>
      </c>
    </row>
    <row r="149" spans="1:3" ht="15.75">
      <c r="A149" s="46">
        <f t="shared" si="8"/>
        <v>147</v>
      </c>
      <c r="B149" s="37">
        <f t="shared" si="6"/>
        <v>265.13625930596413</v>
      </c>
      <c r="C149" s="37">
        <f t="shared" si="7"/>
        <v>0.5544318999777534</v>
      </c>
    </row>
    <row r="150" spans="1:3" ht="15.75">
      <c r="A150" s="46">
        <f t="shared" si="8"/>
        <v>148</v>
      </c>
      <c r="B150" s="37">
        <f t="shared" si="6"/>
        <v>267.3504531527494</v>
      </c>
      <c r="C150" s="37">
        <f t="shared" si="7"/>
        <v>0.5535805092331034</v>
      </c>
    </row>
    <row r="151" spans="1:3" ht="15.75">
      <c r="A151" s="46">
        <f t="shared" si="8"/>
        <v>149</v>
      </c>
      <c r="B151" s="37">
        <f t="shared" si="6"/>
        <v>269.56804215957743</v>
      </c>
      <c r="C151" s="37">
        <f t="shared" si="7"/>
        <v>0.5527361433733892</v>
      </c>
    </row>
    <row r="152" spans="1:3" ht="15.75">
      <c r="A152" s="46">
        <f t="shared" si="8"/>
        <v>150</v>
      </c>
      <c r="B152" s="37">
        <f t="shared" si="6"/>
        <v>271.7890086664844</v>
      </c>
      <c r="C152" s="37">
        <f t="shared" si="7"/>
        <v>0.5518986979494334</v>
      </c>
    </row>
    <row r="153" spans="1:3" ht="15.75">
      <c r="A153" s="46">
        <f t="shared" si="8"/>
        <v>151</v>
      </c>
      <c r="B153" s="37">
        <f t="shared" si="6"/>
        <v>274.0133352233152</v>
      </c>
      <c r="C153" s="37">
        <f t="shared" si="7"/>
        <v>0.5510680707453093</v>
      </c>
    </row>
    <row r="154" spans="1:3" ht="15.75">
      <c r="A154" s="46">
        <f t="shared" si="8"/>
        <v>152</v>
      </c>
      <c r="B154" s="37">
        <f t="shared" si="6"/>
        <v>276.24100458582893</v>
      </c>
      <c r="C154" s="37">
        <f t="shared" si="7"/>
        <v>0.5502441617163072</v>
      </c>
    </row>
    <row r="155" spans="1:3" ht="15.75">
      <c r="A155" s="46">
        <f t="shared" si="8"/>
        <v>153</v>
      </c>
      <c r="B155" s="37">
        <f t="shared" si="6"/>
        <v>278.47199971190827</v>
      </c>
      <c r="C155" s="37">
        <f t="shared" si="7"/>
        <v>0.549426872929003</v>
      </c>
    </row>
    <row r="156" spans="1:3" ht="15.75">
      <c r="A156" s="46">
        <f t="shared" si="8"/>
        <v>154</v>
      </c>
      <c r="B156" s="37">
        <f t="shared" si="6"/>
        <v>280.7063037578615</v>
      </c>
      <c r="C156" s="37">
        <f t="shared" si="7"/>
        <v>0.5486161085033597</v>
      </c>
    </row>
    <row r="157" spans="1:3" ht="15.75">
      <c r="A157" s="46">
        <f t="shared" si="8"/>
        <v>155</v>
      </c>
      <c r="B157" s="37">
        <f t="shared" si="6"/>
        <v>282.9439000748155</v>
      </c>
      <c r="C157" s="37">
        <f t="shared" si="7"/>
        <v>0.5478117745567768</v>
      </c>
    </row>
    <row r="158" spans="1:3" ht="15.75">
      <c r="A158" s="46">
        <f t="shared" si="8"/>
        <v>156</v>
      </c>
      <c r="B158" s="37">
        <f t="shared" si="6"/>
        <v>285.1847722051999</v>
      </c>
      <c r="C158" s="37">
        <f t="shared" si="7"/>
        <v>0.547013779150006</v>
      </c>
    </row>
    <row r="159" spans="1:3" ht="15.75">
      <c r="A159" s="46">
        <f t="shared" si="8"/>
        <v>157</v>
      </c>
      <c r="B159" s="37">
        <f t="shared" si="6"/>
        <v>287.4289038793171</v>
      </c>
      <c r="C159" s="37">
        <f t="shared" si="7"/>
        <v>0.5462220322348641</v>
      </c>
    </row>
    <row r="160" spans="1:3" ht="15.75">
      <c r="A160" s="46">
        <f t="shared" si="8"/>
        <v>158</v>
      </c>
      <c r="B160" s="37">
        <f t="shared" si="6"/>
        <v>289.6762790119966</v>
      </c>
      <c r="C160" s="37">
        <f t="shared" si="7"/>
        <v>0.5454364456036686</v>
      </c>
    </row>
    <row r="161" spans="1:3" ht="15.75">
      <c r="A161" s="46">
        <f t="shared" si="8"/>
        <v>159</v>
      </c>
      <c r="B161" s="37">
        <f t="shared" si="6"/>
        <v>291.9268816993277</v>
      </c>
      <c r="C161" s="37">
        <f t="shared" si="7"/>
        <v>0.544656932840338</v>
      </c>
    </row>
    <row r="162" spans="1:3" ht="15.75">
      <c r="A162" s="46">
        <f t="shared" si="8"/>
        <v>160</v>
      </c>
      <c r="B162" s="37">
        <f t="shared" si="6"/>
        <v>294.18069621547363</v>
      </c>
      <c r="C162" s="37">
        <f t="shared" si="7"/>
        <v>0.5438834092730798</v>
      </c>
    </row>
    <row r="163" spans="1:3" ht="15.75">
      <c r="A163" s="46">
        <f t="shared" si="8"/>
        <v>161</v>
      </c>
      <c r="B163" s="37">
        <f t="shared" si="6"/>
        <v>296.43770700956355</v>
      </c>
      <c r="C163" s="37">
        <f t="shared" si="7"/>
        <v>0.5431157919286087</v>
      </c>
    </row>
    <row r="164" spans="1:3" ht="15.75">
      <c r="A164" s="46">
        <f t="shared" si="8"/>
        <v>162</v>
      </c>
      <c r="B164" s="37">
        <f t="shared" si="6"/>
        <v>298.6978987026512</v>
      </c>
      <c r="C164" s="37">
        <f t="shared" si="7"/>
        <v>0.5423539994878516</v>
      </c>
    </row>
    <row r="165" spans="1:3" ht="15.75">
      <c r="A165" s="46">
        <f t="shared" si="8"/>
        <v>163</v>
      </c>
      <c r="B165" s="37">
        <f t="shared" si="6"/>
        <v>300.9612560847542</v>
      </c>
      <c r="C165" s="37">
        <f t="shared" si="7"/>
        <v>0.5415979522430532</v>
      </c>
    </row>
    <row r="166" spans="1:3" ht="15.75">
      <c r="A166" s="46">
        <f t="shared" si="8"/>
        <v>164</v>
      </c>
      <c r="B166" s="37">
        <f t="shared" si="6"/>
        <v>303.2277641119563</v>
      </c>
      <c r="C166" s="37">
        <f t="shared" si="7"/>
        <v>0.5408475720562604</v>
      </c>
    </row>
    <row r="167" spans="1:3" ht="15.75">
      <c r="A167" s="46">
        <f t="shared" si="8"/>
        <v>165</v>
      </c>
      <c r="B167" s="37">
        <f t="shared" si="6"/>
        <v>305.4974079035794</v>
      </c>
      <c r="C167" s="37">
        <f t="shared" si="7"/>
        <v>0.5401027823191122</v>
      </c>
    </row>
    <row r="168" spans="1:3" ht="15.75">
      <c r="A168" s="46">
        <f t="shared" si="8"/>
        <v>166</v>
      </c>
      <c r="B168" s="37">
        <f t="shared" si="6"/>
        <v>307.7701727394245</v>
      </c>
      <c r="C168" s="37">
        <f t="shared" si="7"/>
        <v>0.5393635079138904</v>
      </c>
    </row>
    <row r="169" spans="1:3" ht="15.75">
      <c r="A169" s="46">
        <f t="shared" si="8"/>
        <v>167</v>
      </c>
      <c r="B169" s="37">
        <f t="shared" si="6"/>
        <v>310.0460440570669</v>
      </c>
      <c r="C169" s="37">
        <f t="shared" si="7"/>
        <v>0.5386296751758008</v>
      </c>
    </row>
    <row r="170" spans="1:3" ht="15.75">
      <c r="A170" s="46">
        <f t="shared" si="8"/>
        <v>168</v>
      </c>
      <c r="B170" s="37">
        <f t="shared" si="6"/>
        <v>312.32500744922413</v>
      </c>
      <c r="C170" s="37">
        <f t="shared" si="7"/>
        <v>0.5379012118564102</v>
      </c>
    </row>
    <row r="171" spans="1:3" ht="15.75">
      <c r="A171" s="46">
        <f t="shared" si="8"/>
        <v>169</v>
      </c>
      <c r="B171" s="37">
        <f t="shared" si="6"/>
        <v>314.60704866117675</v>
      </c>
      <c r="C171" s="37">
        <f t="shared" si="7"/>
        <v>0.5371780470882215</v>
      </c>
    </row>
    <row r="172" spans="1:3" ht="15.75">
      <c r="A172" s="46">
        <f t="shared" si="8"/>
        <v>170</v>
      </c>
      <c r="B172" s="37">
        <f t="shared" si="6"/>
        <v>316.8921535882483</v>
      </c>
      <c r="C172" s="37">
        <f t="shared" si="7"/>
        <v>0.5364601113503378</v>
      </c>
    </row>
    <row r="173" spans="1:3" ht="15.75">
      <c r="A173" s="46">
        <f t="shared" si="8"/>
        <v>171</v>
      </c>
      <c r="B173" s="37">
        <f t="shared" si="6"/>
        <v>319.18030827334456</v>
      </c>
      <c r="C173" s="37">
        <f t="shared" si="7"/>
        <v>0.5357473364351675</v>
      </c>
    </row>
    <row r="174" spans="1:3" ht="15.75">
      <c r="A174" s="46">
        <f t="shared" si="8"/>
        <v>172</v>
      </c>
      <c r="B174" s="37">
        <f t="shared" si="6"/>
        <v>321.47149890454466</v>
      </c>
      <c r="C174" s="37">
        <f t="shared" si="7"/>
        <v>0.5350396554161475</v>
      </c>
    </row>
    <row r="175" spans="1:3" ht="15.75">
      <c r="A175" s="46">
        <f t="shared" si="8"/>
        <v>173</v>
      </c>
      <c r="B175" s="37">
        <f t="shared" si="6"/>
        <v>323.7657118127477</v>
      </c>
      <c r="C175" s="37">
        <f t="shared" si="7"/>
        <v>0.5343370026164346</v>
      </c>
    </row>
    <row r="176" spans="1:3" ht="15.75">
      <c r="A176" s="46">
        <f t="shared" si="8"/>
        <v>174</v>
      </c>
      <c r="B176" s="37">
        <f t="shared" si="6"/>
        <v>326.0629334693693</v>
      </c>
      <c r="C176" s="37">
        <f t="shared" si="7"/>
        <v>0.5336393135785419</v>
      </c>
    </row>
    <row r="177" spans="1:3" ht="15.75">
      <c r="A177" s="46">
        <f t="shared" si="8"/>
        <v>175</v>
      </c>
      <c r="B177" s="37">
        <f t="shared" si="6"/>
        <v>328.36315048408954</v>
      </c>
      <c r="C177" s="37">
        <f t="shared" si="7"/>
        <v>0.5329465250348773</v>
      </c>
    </row>
    <row r="178" spans="1:3" ht="15.75">
      <c r="A178" s="46">
        <f t="shared" si="8"/>
        <v>176</v>
      </c>
      <c r="B178" s="37">
        <f t="shared" si="6"/>
        <v>330.66634960265145</v>
      </c>
      <c r="C178" s="37">
        <f t="shared" si="7"/>
        <v>0.532258574879156</v>
      </c>
    </row>
    <row r="179" spans="1:3" ht="15.75">
      <c r="A179" s="46">
        <f t="shared" si="8"/>
        <v>177</v>
      </c>
      <c r="B179" s="37">
        <f t="shared" si="6"/>
        <v>332.9725177047057</v>
      </c>
      <c r="C179" s="37">
        <f t="shared" si="7"/>
        <v>0.531575402138657</v>
      </c>
    </row>
    <row r="180" spans="1:3" ht="15.75">
      <c r="A180" s="46">
        <f t="shared" si="8"/>
        <v>178</v>
      </c>
      <c r="B180" s="37">
        <f t="shared" si="6"/>
        <v>335.2816418016987</v>
      </c>
      <c r="C180" s="37">
        <f t="shared" si="7"/>
        <v>0.5308969469472998</v>
      </c>
    </row>
    <row r="181" spans="1:3" ht="15.75">
      <c r="A181" s="46">
        <f t="shared" si="8"/>
        <v>179</v>
      </c>
      <c r="B181" s="37">
        <f t="shared" si="6"/>
        <v>337.593709034812</v>
      </c>
      <c r="C181" s="37">
        <f t="shared" si="7"/>
        <v>0.5302231505194959</v>
      </c>
    </row>
    <row r="182" spans="1:3" ht="15.75">
      <c r="A182" s="46">
        <f t="shared" si="8"/>
        <v>180</v>
      </c>
      <c r="B182" s="37">
        <f t="shared" si="6"/>
        <v>339.90870667294183</v>
      </c>
      <c r="C182" s="37">
        <f t="shared" si="7"/>
        <v>0.5295539551247651</v>
      </c>
    </row>
    <row r="183" spans="1:3" ht="15.75">
      <c r="A183" s="46">
        <f t="shared" si="8"/>
        <v>181</v>
      </c>
      <c r="B183" s="37">
        <f t="shared" si="6"/>
        <v>342.22662211072065</v>
      </c>
      <c r="C183" s="37">
        <f t="shared" si="7"/>
        <v>0.5288893040630867</v>
      </c>
    </row>
    <row r="184" spans="1:3" ht="15.75">
      <c r="A184" s="46">
        <f t="shared" si="8"/>
        <v>182</v>
      </c>
      <c r="B184" s="37">
        <f t="shared" si="6"/>
        <v>344.5474428665819</v>
      </c>
      <c r="C184" s="37">
        <f t="shared" si="7"/>
        <v>0.5282291416409535</v>
      </c>
    </row>
    <row r="185" spans="1:3" ht="15.75">
      <c r="A185" s="46">
        <f t="shared" si="8"/>
        <v>183</v>
      </c>
      <c r="B185" s="37">
        <f t="shared" si="6"/>
        <v>346.87115658086685</v>
      </c>
      <c r="C185" s="37">
        <f t="shared" si="7"/>
        <v>0.5275734131481088</v>
      </c>
    </row>
    <row r="186" spans="1:3" ht="15.75">
      <c r="A186" s="46">
        <f t="shared" si="8"/>
        <v>184</v>
      </c>
      <c r="B186" s="37">
        <f t="shared" si="6"/>
        <v>349.1977510139642</v>
      </c>
      <c r="C186" s="37">
        <f t="shared" si="7"/>
        <v>0.5269220648349535</v>
      </c>
    </row>
    <row r="187" spans="1:3" ht="15.75">
      <c r="A187" s="46">
        <f t="shared" si="8"/>
        <v>185</v>
      </c>
      <c r="B187" s="37">
        <f t="shared" si="6"/>
        <v>351.5272140444983</v>
      </c>
      <c r="C187" s="37">
        <f t="shared" si="7"/>
        <v>0.5262750438905753</v>
      </c>
    </row>
    <row r="188" spans="1:3" ht="15.75">
      <c r="A188" s="46">
        <f t="shared" si="8"/>
        <v>186</v>
      </c>
      <c r="B188" s="37">
        <f t="shared" si="6"/>
        <v>353.85953366754535</v>
      </c>
      <c r="C188" s="37">
        <f t="shared" si="7"/>
        <v>0.5256322984214095</v>
      </c>
    </row>
    <row r="189" spans="1:3" ht="15.75">
      <c r="A189" s="46">
        <f t="shared" si="8"/>
        <v>187</v>
      </c>
      <c r="B189" s="37">
        <f t="shared" si="6"/>
        <v>356.19469799289016</v>
      </c>
      <c r="C189" s="37">
        <f t="shared" si="7"/>
        <v>0.52499377743049</v>
      </c>
    </row>
    <row r="190" spans="1:3" ht="15.75">
      <c r="A190" s="46">
        <f t="shared" si="8"/>
        <v>188</v>
      </c>
      <c r="B190" s="37">
        <f t="shared" si="6"/>
        <v>358.5326952433183</v>
      </c>
      <c r="C190" s="37">
        <f t="shared" si="7"/>
        <v>0.5243594307972771</v>
      </c>
    </row>
    <row r="191" spans="1:3" ht="15.75">
      <c r="A191" s="46">
        <f t="shared" si="8"/>
        <v>189</v>
      </c>
      <c r="B191" s="37">
        <f t="shared" si="6"/>
        <v>360.8735137529445</v>
      </c>
      <c r="C191" s="37">
        <f t="shared" si="7"/>
        <v>0.5237292092580399</v>
      </c>
    </row>
    <row r="192" spans="1:3" ht="15.75">
      <c r="A192" s="46">
        <f t="shared" si="8"/>
        <v>190</v>
      </c>
      <c r="B192" s="37">
        <f t="shared" si="6"/>
        <v>363.21714196556735</v>
      </c>
      <c r="C192" s="37">
        <f t="shared" si="7"/>
        <v>0.52310306438679</v>
      </c>
    </row>
    <row r="193" spans="1:3" ht="15.75">
      <c r="A193" s="46">
        <f t="shared" si="8"/>
        <v>191</v>
      </c>
      <c r="B193" s="37">
        <f t="shared" si="6"/>
        <v>365.5635684330679</v>
      </c>
      <c r="C193" s="37">
        <f t="shared" si="7"/>
        <v>0.5224809485767199</v>
      </c>
    </row>
    <row r="194" spans="1:3" ht="15.75">
      <c r="A194" s="46">
        <f t="shared" si="8"/>
        <v>192</v>
      </c>
      <c r="B194" s="37">
        <f t="shared" si="6"/>
        <v>367.9127818138303</v>
      </c>
      <c r="C194" s="37">
        <f t="shared" si="7"/>
        <v>0.5218628150221621</v>
      </c>
    </row>
    <row r="195" spans="1:3" ht="15.75">
      <c r="A195" s="46">
        <f t="shared" si="8"/>
        <v>193</v>
      </c>
      <c r="B195" s="37">
        <f aca="true" t="shared" si="9" ref="B195:B258">((1.1271*A195)^19.4+(0.58186*A195^1.2267)^19.4)^(1/19.4)</f>
        <v>370.2647708712004</v>
      </c>
      <c r="C195" s="37">
        <f aca="true" t="shared" si="10" ref="C195:C258">A195/B195</f>
        <v>0.521248617701025</v>
      </c>
    </row>
    <row r="196" spans="1:3" ht="15.75">
      <c r="A196" s="46">
        <f aca="true" t="shared" si="11" ref="A196:A259">A195+1</f>
        <v>194</v>
      </c>
      <c r="B196" s="37">
        <f t="shared" si="9"/>
        <v>372.6195244719687</v>
      </c>
      <c r="C196" s="37">
        <f t="shared" si="10"/>
        <v>0.5206383113577135</v>
      </c>
    </row>
    <row r="197" spans="1:3" ht="15.75">
      <c r="A197" s="46">
        <f t="shared" si="11"/>
        <v>195</v>
      </c>
      <c r="B197" s="37">
        <f t="shared" si="9"/>
        <v>374.97703158488997</v>
      </c>
      <c r="C197" s="37">
        <f t="shared" si="10"/>
        <v>0.5200318514864943</v>
      </c>
    </row>
    <row r="198" spans="1:3" ht="15.75">
      <c r="A198" s="46">
        <f t="shared" si="11"/>
        <v>196</v>
      </c>
      <c r="B198" s="37">
        <f t="shared" si="9"/>
        <v>377.33728127922467</v>
      </c>
      <c r="C198" s="37">
        <f t="shared" si="10"/>
        <v>0.5194291943153175</v>
      </c>
    </row>
    <row r="199" spans="1:3" ht="15.75">
      <c r="A199" s="46">
        <f t="shared" si="11"/>
        <v>197</v>
      </c>
      <c r="B199" s="37">
        <f t="shared" si="9"/>
        <v>379.70026272331506</v>
      </c>
      <c r="C199" s="37">
        <f t="shared" si="10"/>
        <v>0.5188302967900565</v>
      </c>
    </row>
    <row r="200" spans="1:3" ht="15.75">
      <c r="A200" s="46">
        <f t="shared" si="11"/>
        <v>198</v>
      </c>
      <c r="B200" s="37">
        <f t="shared" si="9"/>
        <v>382.06596518318287</v>
      </c>
      <c r="C200" s="37">
        <f t="shared" si="10"/>
        <v>0.5182351165591738</v>
      </c>
    </row>
    <row r="201" spans="1:3" ht="15.75">
      <c r="A201" s="46">
        <f t="shared" si="11"/>
        <v>199</v>
      </c>
      <c r="B201" s="37">
        <f t="shared" si="9"/>
        <v>384.434378021158</v>
      </c>
      <c r="C201" s="37">
        <f t="shared" si="10"/>
        <v>0.517643611958782</v>
      </c>
    </row>
    <row r="202" spans="1:3" ht="15.75">
      <c r="A202" s="46">
        <f t="shared" si="11"/>
        <v>200</v>
      </c>
      <c r="B202" s="37">
        <f t="shared" si="9"/>
        <v>386.8054906945313</v>
      </c>
      <c r="C202" s="37">
        <f t="shared" si="10"/>
        <v>0.5170557419980999</v>
      </c>
    </row>
    <row r="203" spans="1:3" ht="15.75">
      <c r="A203" s="46">
        <f t="shared" si="11"/>
        <v>201</v>
      </c>
      <c r="B203" s="37">
        <f t="shared" si="9"/>
        <v>389.17929275423586</v>
      </c>
      <c r="C203" s="37">
        <f t="shared" si="10"/>
        <v>0.5164714663452821</v>
      </c>
    </row>
    <row r="204" spans="1:3" ht="15.75">
      <c r="A204" s="46">
        <f t="shared" si="11"/>
        <v>202</v>
      </c>
      <c r="B204" s="37">
        <f t="shared" si="9"/>
        <v>391.5557738435474</v>
      </c>
      <c r="C204" s="37">
        <f t="shared" si="10"/>
        <v>0.5158907453136228</v>
      </c>
    </row>
    <row r="205" spans="1:3" ht="15.75">
      <c r="A205" s="46">
        <f t="shared" si="11"/>
        <v>203</v>
      </c>
      <c r="B205" s="37">
        <f t="shared" si="9"/>
        <v>393.9349236968127</v>
      </c>
      <c r="C205" s="37">
        <f t="shared" si="10"/>
        <v>0.5153135398481109</v>
      </c>
    </row>
    <row r="206" spans="1:3" ht="15.75">
      <c r="A206" s="46">
        <f t="shared" si="11"/>
        <v>204</v>
      </c>
      <c r="B206" s="37">
        <f t="shared" si="9"/>
        <v>396.316732138207</v>
      </c>
      <c r="C206" s="37">
        <f t="shared" si="10"/>
        <v>0.5147398115123218</v>
      </c>
    </row>
    <row r="207" spans="1:3" ht="15.75">
      <c r="A207" s="46">
        <f t="shared" si="11"/>
        <v>205</v>
      </c>
      <c r="B207" s="37">
        <f t="shared" si="9"/>
        <v>398.7011890805027</v>
      </c>
      <c r="C207" s="37">
        <f t="shared" si="10"/>
        <v>0.5141695224756603</v>
      </c>
    </row>
    <row r="208" spans="1:3" ht="15.75">
      <c r="A208" s="46">
        <f t="shared" si="11"/>
        <v>206</v>
      </c>
      <c r="B208" s="37">
        <f t="shared" si="9"/>
        <v>401.08828452387047</v>
      </c>
      <c r="C208" s="37">
        <f t="shared" si="10"/>
        <v>0.5136026355009132</v>
      </c>
    </row>
    <row r="209" spans="1:3" ht="15.75">
      <c r="A209" s="46">
        <f t="shared" si="11"/>
        <v>207</v>
      </c>
      <c r="B209" s="37">
        <f t="shared" si="9"/>
        <v>403.47800855469933</v>
      </c>
      <c r="C209" s="37">
        <f t="shared" si="10"/>
        <v>0.5130391139321218</v>
      </c>
    </row>
    <row r="210" spans="1:3" ht="15.75">
      <c r="A210" s="46">
        <f t="shared" si="11"/>
        <v>208</v>
      </c>
      <c r="B210" s="37">
        <f t="shared" si="9"/>
        <v>405.87035134443636</v>
      </c>
      <c r="C210" s="37">
        <f t="shared" si="10"/>
        <v>0.5124789216827608</v>
      </c>
    </row>
    <row r="211" spans="1:3" ht="15.75">
      <c r="A211" s="46">
        <f t="shared" si="11"/>
        <v>209</v>
      </c>
      <c r="B211" s="37">
        <f t="shared" si="9"/>
        <v>408.2653031484531</v>
      </c>
      <c r="C211" s="37">
        <f t="shared" si="10"/>
        <v>0.5119220232242062</v>
      </c>
    </row>
    <row r="212" spans="1:3" ht="15.75">
      <c r="A212" s="46">
        <f t="shared" si="11"/>
        <v>210</v>
      </c>
      <c r="B212" s="37">
        <f t="shared" si="9"/>
        <v>410.662854304924</v>
      </c>
      <c r="C212" s="37">
        <f t="shared" si="10"/>
        <v>0.5113683835745015</v>
      </c>
    </row>
    <row r="213" spans="1:3" ht="15.75">
      <c r="A213" s="46">
        <f t="shared" si="11"/>
        <v>211</v>
      </c>
      <c r="B213" s="37">
        <f t="shared" si="9"/>
        <v>413.06299523373434</v>
      </c>
      <c r="C213" s="37">
        <f t="shared" si="10"/>
        <v>0.5108179682873899</v>
      </c>
    </row>
    <row r="214" spans="1:3" ht="15.75">
      <c r="A214" s="46">
        <f t="shared" si="11"/>
        <v>212</v>
      </c>
      <c r="B214" s="37">
        <f t="shared" si="9"/>
        <v>415.46571643540125</v>
      </c>
      <c r="C214" s="37">
        <f t="shared" si="10"/>
        <v>0.510270743441626</v>
      </c>
    </row>
    <row r="215" spans="1:3" ht="15.75">
      <c r="A215" s="46">
        <f t="shared" si="11"/>
        <v>213</v>
      </c>
      <c r="B215" s="37">
        <f t="shared" si="9"/>
        <v>417.87100849001695</v>
      </c>
      <c r="C215" s="37">
        <f t="shared" si="10"/>
        <v>0.509726675630546</v>
      </c>
    </row>
    <row r="216" spans="1:3" ht="15.75">
      <c r="A216" s="46">
        <f t="shared" si="11"/>
        <v>214</v>
      </c>
      <c r="B216" s="37">
        <f t="shared" si="9"/>
        <v>420.27886205620865</v>
      </c>
      <c r="C216" s="37">
        <f t="shared" si="10"/>
        <v>0.5091857319518948</v>
      </c>
    </row>
    <row r="217" spans="1:3" ht="15.75">
      <c r="A217" s="46">
        <f t="shared" si="11"/>
        <v>215</v>
      </c>
      <c r="B217" s="37">
        <f t="shared" si="9"/>
        <v>422.6892678701203</v>
      </c>
      <c r="C217" s="37">
        <f t="shared" si="10"/>
        <v>0.5086478799978973</v>
      </c>
    </row>
    <row r="218" spans="1:3" ht="15.75">
      <c r="A218" s="46">
        <f t="shared" si="11"/>
        <v>216</v>
      </c>
      <c r="B218" s="37">
        <f t="shared" si="9"/>
        <v>425.10221674441095</v>
      </c>
      <c r="C218" s="37">
        <f t="shared" si="10"/>
        <v>0.5081130878455714</v>
      </c>
    </row>
    <row r="219" spans="1:3" ht="15.75">
      <c r="A219" s="46">
        <f t="shared" si="11"/>
        <v>217</v>
      </c>
      <c r="B219" s="37">
        <f t="shared" si="9"/>
        <v>427.5176995672646</v>
      </c>
      <c r="C219" s="37">
        <f t="shared" si="10"/>
        <v>0.5075813240472814</v>
      </c>
    </row>
    <row r="220" spans="1:3" ht="15.75">
      <c r="A220" s="46">
        <f t="shared" si="11"/>
        <v>218</v>
      </c>
      <c r="B220" s="37">
        <f t="shared" si="9"/>
        <v>429.93570730142864</v>
      </c>
      <c r="C220" s="37">
        <f t="shared" si="10"/>
        <v>0.5070525576215047</v>
      </c>
    </row>
    <row r="221" spans="1:3" ht="15.75">
      <c r="A221" s="46">
        <f t="shared" si="11"/>
        <v>219</v>
      </c>
      <c r="B221" s="37">
        <f t="shared" si="9"/>
        <v>432.35623098326124</v>
      </c>
      <c r="C221" s="37">
        <f t="shared" si="10"/>
        <v>0.5065267580438285</v>
      </c>
    </row>
    <row r="222" spans="1:3" ht="15.75">
      <c r="A222" s="46">
        <f t="shared" si="11"/>
        <v>220</v>
      </c>
      <c r="B222" s="37">
        <f t="shared" si="9"/>
        <v>434.77926172179605</v>
      </c>
      <c r="C222" s="37">
        <f t="shared" si="10"/>
        <v>0.5060038952381595</v>
      </c>
    </row>
    <row r="223" spans="1:3" ht="15.75">
      <c r="A223" s="46">
        <f t="shared" si="11"/>
        <v>221</v>
      </c>
      <c r="B223" s="37">
        <f t="shared" si="9"/>
        <v>437.2047906978243</v>
      </c>
      <c r="C223" s="37">
        <f t="shared" si="10"/>
        <v>0.5054839395681393</v>
      </c>
    </row>
    <row r="224" spans="1:3" ht="15.75">
      <c r="A224" s="46">
        <f t="shared" si="11"/>
        <v>222</v>
      </c>
      <c r="B224" s="37">
        <f t="shared" si="9"/>
        <v>439.6328091629936</v>
      </c>
      <c r="C224" s="37">
        <f t="shared" si="10"/>
        <v>0.5049668618287623</v>
      </c>
    </row>
    <row r="225" spans="1:3" ht="15.75">
      <c r="A225" s="46">
        <f t="shared" si="11"/>
        <v>223</v>
      </c>
      <c r="B225" s="37">
        <f t="shared" si="9"/>
        <v>442.0633084389193</v>
      </c>
      <c r="C225" s="37">
        <f t="shared" si="10"/>
        <v>0.5044526332381922</v>
      </c>
    </row>
    <row r="226" spans="1:3" ht="15.75">
      <c r="A226" s="46">
        <f t="shared" si="11"/>
        <v>224</v>
      </c>
      <c r="B226" s="37">
        <f t="shared" si="9"/>
        <v>444.49627991631263</v>
      </c>
      <c r="C226" s="37">
        <f t="shared" si="10"/>
        <v>0.5039412254297685</v>
      </c>
    </row>
    <row r="227" spans="1:3" ht="15.75">
      <c r="A227" s="46">
        <f t="shared" si="11"/>
        <v>225</v>
      </c>
      <c r="B227" s="37">
        <f t="shared" si="9"/>
        <v>446.93171505412585</v>
      </c>
      <c r="C227" s="37">
        <f t="shared" si="10"/>
        <v>0.5034326104441956</v>
      </c>
    </row>
    <row r="228" spans="1:3" ht="15.75">
      <c r="A228" s="46">
        <f t="shared" si="11"/>
        <v>226</v>
      </c>
      <c r="B228" s="37">
        <f t="shared" si="9"/>
        <v>449.3696053787054</v>
      </c>
      <c r="C228" s="37">
        <f t="shared" si="10"/>
        <v>0.5029267607219204</v>
      </c>
    </row>
    <row r="229" spans="1:3" ht="15.75">
      <c r="A229" s="46">
        <f t="shared" si="11"/>
        <v>227</v>
      </c>
      <c r="B229" s="37">
        <f t="shared" si="9"/>
        <v>451.80994248296514</v>
      </c>
      <c r="C229" s="37">
        <f t="shared" si="10"/>
        <v>0.5024236490956786</v>
      </c>
    </row>
    <row r="230" spans="1:3" ht="15.75">
      <c r="A230" s="46">
        <f t="shared" si="11"/>
        <v>228</v>
      </c>
      <c r="B230" s="37">
        <f t="shared" si="9"/>
        <v>454.2527180255732</v>
      </c>
      <c r="C230" s="37">
        <f t="shared" si="10"/>
        <v>0.5019232487832119</v>
      </c>
    </row>
    <row r="231" spans="1:3" ht="15.75">
      <c r="A231" s="46">
        <f t="shared" si="11"/>
        <v>229</v>
      </c>
      <c r="B231" s="37">
        <f t="shared" si="9"/>
        <v>456.69792373014815</v>
      </c>
      <c r="C231" s="37">
        <f t="shared" si="10"/>
        <v>0.5014255333801575</v>
      </c>
    </row>
    <row r="232" spans="1:3" ht="15.75">
      <c r="A232" s="46">
        <f t="shared" si="11"/>
        <v>230</v>
      </c>
      <c r="B232" s="37">
        <f t="shared" si="9"/>
        <v>459.14555138447116</v>
      </c>
      <c r="C232" s="37">
        <f t="shared" si="10"/>
        <v>0.5009304768530942</v>
      </c>
    </row>
    <row r="233" spans="1:3" ht="15.75">
      <c r="A233" s="46">
        <f t="shared" si="11"/>
        <v>231</v>
      </c>
      <c r="B233" s="37">
        <f t="shared" si="9"/>
        <v>461.59559283971254</v>
      </c>
      <c r="C233" s="37">
        <f t="shared" si="10"/>
        <v>0.5004380535327466</v>
      </c>
    </row>
    <row r="234" spans="1:3" ht="15.75">
      <c r="A234" s="46">
        <f t="shared" si="11"/>
        <v>232</v>
      </c>
      <c r="B234" s="37">
        <f t="shared" si="9"/>
        <v>464.04804000966726</v>
      </c>
      <c r="C234" s="37">
        <f t="shared" si="10"/>
        <v>0.49994823810734523</v>
      </c>
    </row>
    <row r="235" spans="1:3" ht="15.75">
      <c r="A235" s="46">
        <f t="shared" si="11"/>
        <v>233</v>
      </c>
      <c r="B235" s="37">
        <f t="shared" si="9"/>
        <v>466.50288487000523</v>
      </c>
      <c r="C235" s="37">
        <f t="shared" si="10"/>
        <v>0.49946100561613316</v>
      </c>
    </row>
    <row r="236" spans="1:3" ht="15.75">
      <c r="A236" s="46">
        <f t="shared" si="11"/>
        <v>234</v>
      </c>
      <c r="B236" s="37">
        <f t="shared" si="9"/>
        <v>468.96011945753645</v>
      </c>
      <c r="C236" s="37">
        <f t="shared" si="10"/>
        <v>0.49897633144301584</v>
      </c>
    </row>
    <row r="237" spans="1:3" ht="15.75">
      <c r="A237" s="46">
        <f t="shared" si="11"/>
        <v>235</v>
      </c>
      <c r="B237" s="37">
        <f t="shared" si="9"/>
        <v>471.4197358694791</v>
      </c>
      <c r="C237" s="37">
        <f t="shared" si="10"/>
        <v>0.4984941913103611</v>
      </c>
    </row>
    <row r="238" spans="1:3" ht="15.75">
      <c r="A238" s="46">
        <f t="shared" si="11"/>
        <v>236</v>
      </c>
      <c r="B238" s="37">
        <f t="shared" si="9"/>
        <v>473.88172626275286</v>
      </c>
      <c r="C238" s="37">
        <f t="shared" si="10"/>
        <v>0.49801456127292243</v>
      </c>
    </row>
    <row r="239" spans="1:3" ht="15.75">
      <c r="A239" s="46">
        <f t="shared" si="11"/>
        <v>237</v>
      </c>
      <c r="B239" s="37">
        <f t="shared" si="9"/>
        <v>476.3460828532682</v>
      </c>
      <c r="C239" s="37">
        <f t="shared" si="10"/>
        <v>0.497537417711913</v>
      </c>
    </row>
    <row r="240" spans="1:3" ht="15.75">
      <c r="A240" s="46">
        <f t="shared" si="11"/>
        <v>238</v>
      </c>
      <c r="B240" s="37">
        <f t="shared" si="9"/>
        <v>478.8127979152422</v>
      </c>
      <c r="C240" s="37">
        <f t="shared" si="10"/>
        <v>0.497062737329193</v>
      </c>
    </row>
    <row r="241" spans="1:3" ht="15.75">
      <c r="A241" s="46">
        <f t="shared" si="11"/>
        <v>239</v>
      </c>
      <c r="B241" s="37">
        <f t="shared" si="9"/>
        <v>481.28186378051237</v>
      </c>
      <c r="C241" s="37">
        <f t="shared" si="10"/>
        <v>0.4965904971415991</v>
      </c>
    </row>
    <row r="242" spans="1:3" ht="15.75">
      <c r="A242" s="46">
        <f t="shared" si="11"/>
        <v>240</v>
      </c>
      <c r="B242" s="37">
        <f t="shared" si="9"/>
        <v>483.75327283787163</v>
      </c>
      <c r="C242" s="37">
        <f t="shared" si="10"/>
        <v>0.4961206744753854</v>
      </c>
    </row>
    <row r="243" spans="1:3" ht="15.75">
      <c r="A243" s="46">
        <f t="shared" si="11"/>
        <v>241</v>
      </c>
      <c r="B243" s="37">
        <f t="shared" si="9"/>
        <v>486.227017532404</v>
      </c>
      <c r="C243" s="37">
        <f t="shared" si="10"/>
        <v>0.49565324696079616</v>
      </c>
    </row>
    <row r="244" spans="1:3" ht="15.75">
      <c r="A244" s="46">
        <f t="shared" si="11"/>
        <v>242</v>
      </c>
      <c r="B244" s="37">
        <f t="shared" si="9"/>
        <v>488.7030903648415</v>
      </c>
      <c r="C244" s="37">
        <f t="shared" si="10"/>
        <v>0.4951881925267442</v>
      </c>
    </row>
    <row r="245" spans="1:3" ht="15.75">
      <c r="A245" s="46">
        <f t="shared" si="11"/>
        <v>243</v>
      </c>
      <c r="B245" s="37">
        <f t="shared" si="9"/>
        <v>491.18148389091897</v>
      </c>
      <c r="C245" s="37">
        <f t="shared" si="10"/>
        <v>0.4947254893956165</v>
      </c>
    </row>
    <row r="246" spans="1:3" ht="15.75">
      <c r="A246" s="46">
        <f t="shared" si="11"/>
        <v>244</v>
      </c>
      <c r="B246" s="37">
        <f t="shared" si="9"/>
        <v>493.66219072075086</v>
      </c>
      <c r="C246" s="37">
        <f t="shared" si="10"/>
        <v>0.49426511607817886</v>
      </c>
    </row>
    <row r="247" spans="1:3" ht="15.75">
      <c r="A247" s="46">
        <f t="shared" si="11"/>
        <v>245</v>
      </c>
      <c r="B247" s="37">
        <f t="shared" si="9"/>
        <v>496.1452035182102</v>
      </c>
      <c r="C247" s="37">
        <f t="shared" si="10"/>
        <v>0.4938070513685973</v>
      </c>
    </row>
    <row r="248" spans="1:3" ht="15.75">
      <c r="A248" s="46">
        <f t="shared" si="11"/>
        <v>246</v>
      </c>
      <c r="B248" s="37">
        <f t="shared" si="9"/>
        <v>498.63051500031696</v>
      </c>
      <c r="C248" s="37">
        <f t="shared" si="10"/>
        <v>0.4933512743395651</v>
      </c>
    </row>
    <row r="249" spans="1:3" ht="15.75">
      <c r="A249" s="46">
        <f t="shared" si="11"/>
        <v>247</v>
      </c>
      <c r="B249" s="37">
        <f t="shared" si="9"/>
        <v>501.1181179366427</v>
      </c>
      <c r="C249" s="37">
        <f t="shared" si="10"/>
        <v>0.49289776433752625</v>
      </c>
    </row>
    <row r="250" spans="1:3" ht="15.75">
      <c r="A250" s="46">
        <f t="shared" si="11"/>
        <v>248</v>
      </c>
      <c r="B250" s="37">
        <f t="shared" si="9"/>
        <v>503.6080051487147</v>
      </c>
      <c r="C250" s="37">
        <f t="shared" si="10"/>
        <v>0.49244650097800957</v>
      </c>
    </row>
    <row r="251" spans="1:3" ht="15.75">
      <c r="A251" s="46">
        <f t="shared" si="11"/>
        <v>249</v>
      </c>
      <c r="B251" s="37">
        <f t="shared" si="9"/>
        <v>506.10016950943697</v>
      </c>
      <c r="C251" s="37">
        <f t="shared" si="10"/>
        <v>0.4919974641410529</v>
      </c>
    </row>
    <row r="252" spans="1:3" ht="15.75">
      <c r="A252" s="46">
        <f t="shared" si="11"/>
        <v>250</v>
      </c>
      <c r="B252" s="37">
        <f t="shared" si="9"/>
        <v>508.59460394251835</v>
      </c>
      <c r="C252" s="37">
        <f t="shared" si="10"/>
        <v>0.4915506339667244</v>
      </c>
    </row>
    <row r="253" spans="1:3" ht="15.75">
      <c r="A253" s="46">
        <f t="shared" si="11"/>
        <v>251</v>
      </c>
      <c r="B253" s="37">
        <f t="shared" si="9"/>
        <v>511.0913014219026</v>
      </c>
      <c r="C253" s="37">
        <f t="shared" si="10"/>
        <v>0.4911059908507445</v>
      </c>
    </row>
    <row r="254" spans="1:3" ht="15.75">
      <c r="A254" s="46">
        <f t="shared" si="11"/>
        <v>252</v>
      </c>
      <c r="B254" s="37">
        <f t="shared" si="9"/>
        <v>513.590254971221</v>
      </c>
      <c r="C254" s="37">
        <f t="shared" si="10"/>
        <v>0.4906635154401845</v>
      </c>
    </row>
    <row r="255" spans="1:3" ht="15.75">
      <c r="A255" s="46">
        <f t="shared" si="11"/>
        <v>253</v>
      </c>
      <c r="B255" s="37">
        <f t="shared" si="9"/>
        <v>516.0914576632357</v>
      </c>
      <c r="C255" s="37">
        <f t="shared" si="10"/>
        <v>0.49022318862927133</v>
      </c>
    </row>
    <row r="256" spans="1:3" ht="15.75">
      <c r="A256" s="46">
        <f t="shared" si="11"/>
        <v>254</v>
      </c>
      <c r="B256" s="37">
        <f t="shared" si="9"/>
        <v>518.5949026193072</v>
      </c>
      <c r="C256" s="37">
        <f t="shared" si="10"/>
        <v>0.4897849915552634</v>
      </c>
    </row>
    <row r="257" spans="1:3" ht="15.75">
      <c r="A257" s="46">
        <f t="shared" si="11"/>
        <v>255</v>
      </c>
      <c r="B257" s="37">
        <f t="shared" si="9"/>
        <v>521.1005830088584</v>
      </c>
      <c r="C257" s="37">
        <f t="shared" si="10"/>
        <v>0.4893489055944218</v>
      </c>
    </row>
    <row r="258" spans="1:3" ht="15.75">
      <c r="A258" s="46">
        <f t="shared" si="11"/>
        <v>256</v>
      </c>
      <c r="B258" s="37">
        <f t="shared" si="9"/>
        <v>523.6084920488574</v>
      </c>
      <c r="C258" s="37">
        <f t="shared" si="10"/>
        <v>0.48891491235805407</v>
      </c>
    </row>
    <row r="259" spans="1:3" ht="15.75">
      <c r="A259" s="46">
        <f t="shared" si="11"/>
        <v>257</v>
      </c>
      <c r="B259" s="37">
        <f aca="true" t="shared" si="12" ref="B259:B322">((1.1271*A259)^19.4+(0.58186*A259^1.2267)^19.4)^(1/19.4)</f>
        <v>526.118623003294</v>
      </c>
      <c r="C259" s="37">
        <f aca="true" t="shared" si="13" ref="C259:C322">A259/B259</f>
        <v>0.48848299368865133</v>
      </c>
    </row>
    <row r="260" spans="1:3" ht="15.75">
      <c r="A260" s="46">
        <f aca="true" t="shared" si="14" ref="A260:A323">A259+1</f>
        <v>258</v>
      </c>
      <c r="B260" s="37">
        <f t="shared" si="12"/>
        <v>528.630969182676</v>
      </c>
      <c r="C260" s="37">
        <f t="shared" si="13"/>
        <v>0.4880531316560918</v>
      </c>
    </row>
    <row r="261" spans="1:3" ht="15.75">
      <c r="A261" s="46">
        <f t="shared" si="14"/>
        <v>259</v>
      </c>
      <c r="B261" s="37">
        <f t="shared" si="12"/>
        <v>531.145523943528</v>
      </c>
      <c r="C261" s="37">
        <f t="shared" si="13"/>
        <v>0.4876253085539269</v>
      </c>
    </row>
    <row r="262" spans="1:3" ht="15.75">
      <c r="A262" s="46">
        <f t="shared" si="14"/>
        <v>260</v>
      </c>
      <c r="B262" s="37">
        <f t="shared" si="12"/>
        <v>533.6622806878995</v>
      </c>
      <c r="C262" s="37">
        <f t="shared" si="13"/>
        <v>0.4871995068957388</v>
      </c>
    </row>
    <row r="263" spans="1:3" ht="15.75">
      <c r="A263" s="46">
        <f t="shared" si="14"/>
        <v>261</v>
      </c>
      <c r="B263" s="37">
        <f t="shared" si="12"/>
        <v>536.1812328628758</v>
      </c>
      <c r="C263" s="37">
        <f t="shared" si="13"/>
        <v>0.48677570941157633</v>
      </c>
    </row>
    <row r="264" spans="1:3" ht="15.75">
      <c r="A264" s="46">
        <f t="shared" si="14"/>
        <v>262</v>
      </c>
      <c r="B264" s="37">
        <f t="shared" si="12"/>
        <v>538.702373960098</v>
      </c>
      <c r="C264" s="37">
        <f t="shared" si="13"/>
        <v>0.48635389904445914</v>
      </c>
    </row>
    <row r="265" spans="1:3" ht="15.75">
      <c r="A265" s="46">
        <f t="shared" si="14"/>
        <v>263</v>
      </c>
      <c r="B265" s="37">
        <f t="shared" si="12"/>
        <v>541.2256975152965</v>
      </c>
      <c r="C265" s="37">
        <f t="shared" si="13"/>
        <v>0.4859340589469459</v>
      </c>
    </row>
    <row r="266" spans="1:3" ht="15.75">
      <c r="A266" s="46">
        <f t="shared" si="14"/>
        <v>264</v>
      </c>
      <c r="B266" s="37">
        <f t="shared" si="12"/>
        <v>543.7511971078195</v>
      </c>
      <c r="C266" s="37">
        <f t="shared" si="13"/>
        <v>0.485516172477781</v>
      </c>
    </row>
    <row r="267" spans="1:3" ht="15.75">
      <c r="A267" s="46">
        <f t="shared" si="14"/>
        <v>265</v>
      </c>
      <c r="B267" s="37">
        <f t="shared" si="12"/>
        <v>546.2788663601785</v>
      </c>
      <c r="C267" s="37">
        <f t="shared" si="13"/>
        <v>0.4851002231985986</v>
      </c>
    </row>
    <row r="268" spans="1:3" ht="15.75">
      <c r="A268" s="46">
        <f t="shared" si="14"/>
        <v>266</v>
      </c>
      <c r="B268" s="37">
        <f t="shared" si="12"/>
        <v>548.8086989375919</v>
      </c>
      <c r="C268" s="37">
        <f t="shared" si="13"/>
        <v>0.4846861948706982</v>
      </c>
    </row>
    <row r="269" spans="1:3" ht="15.75">
      <c r="A269" s="46">
        <f t="shared" si="14"/>
        <v>267</v>
      </c>
      <c r="B269" s="37">
        <f t="shared" si="12"/>
        <v>551.3406885475442</v>
      </c>
      <c r="C269" s="37">
        <f t="shared" si="13"/>
        <v>0.4842740714518761</v>
      </c>
    </row>
    <row r="270" spans="1:3" ht="15.75">
      <c r="A270" s="46">
        <f t="shared" si="14"/>
        <v>268</v>
      </c>
      <c r="B270" s="37">
        <f t="shared" si="12"/>
        <v>553.8748289393418</v>
      </c>
      <c r="C270" s="37">
        <f t="shared" si="13"/>
        <v>0.4838638370933269</v>
      </c>
    </row>
    <row r="271" spans="1:3" ht="15.75">
      <c r="A271" s="46">
        <f t="shared" si="14"/>
        <v>269</v>
      </c>
      <c r="B271" s="37">
        <f t="shared" si="12"/>
        <v>556.4111139036812</v>
      </c>
      <c r="C271" s="37">
        <f t="shared" si="13"/>
        <v>0.48345547613659967</v>
      </c>
    </row>
    <row r="272" spans="1:3" ht="15.75">
      <c r="A272" s="46">
        <f t="shared" si="14"/>
        <v>270</v>
      </c>
      <c r="B272" s="37">
        <f t="shared" si="12"/>
        <v>558.9495372722251</v>
      </c>
      <c r="C272" s="37">
        <f t="shared" si="13"/>
        <v>0.4830489731106118</v>
      </c>
    </row>
    <row r="273" spans="1:3" ht="15.75">
      <c r="A273" s="46">
        <f t="shared" si="14"/>
        <v>271</v>
      </c>
      <c r="B273" s="37">
        <f t="shared" si="12"/>
        <v>561.490092917176</v>
      </c>
      <c r="C273" s="37">
        <f t="shared" si="13"/>
        <v>0.482644312728728</v>
      </c>
    </row>
    <row r="274" spans="1:3" ht="15.75">
      <c r="A274" s="46">
        <f t="shared" si="14"/>
        <v>272</v>
      </c>
      <c r="B274" s="37">
        <f t="shared" si="12"/>
        <v>564.0327747508646</v>
      </c>
      <c r="C274" s="37">
        <f t="shared" si="13"/>
        <v>0.4822414798858868</v>
      </c>
    </row>
    <row r="275" spans="1:3" ht="15.75">
      <c r="A275" s="46">
        <f t="shared" si="14"/>
        <v>273</v>
      </c>
      <c r="B275" s="37">
        <f t="shared" si="12"/>
        <v>566.5775767253353</v>
      </c>
      <c r="C275" s="37">
        <f t="shared" si="13"/>
        <v>0.4818404596557914</v>
      </c>
    </row>
    <row r="276" spans="1:3" ht="15.75">
      <c r="A276" s="46">
        <f t="shared" si="14"/>
        <v>274</v>
      </c>
      <c r="B276" s="37">
        <f t="shared" si="12"/>
        <v>569.1244928319533</v>
      </c>
      <c r="C276" s="37">
        <f t="shared" si="13"/>
        <v>0.4814412372881387</v>
      </c>
    </row>
    <row r="277" spans="1:3" ht="15.75">
      <c r="A277" s="46">
        <f t="shared" si="14"/>
        <v>275</v>
      </c>
      <c r="B277" s="37">
        <f t="shared" si="12"/>
        <v>571.6735171009909</v>
      </c>
      <c r="C277" s="37">
        <f t="shared" si="13"/>
        <v>0.48104379820592413</v>
      </c>
    </row>
    <row r="278" spans="1:3" ht="15.75">
      <c r="A278" s="46">
        <f t="shared" si="14"/>
        <v>276</v>
      </c>
      <c r="B278" s="37">
        <f t="shared" si="12"/>
        <v>574.2246436012462</v>
      </c>
      <c r="C278" s="37">
        <f t="shared" si="13"/>
        <v>0.4806481280027757</v>
      </c>
    </row>
    <row r="279" spans="1:3" ht="15.75">
      <c r="A279" s="46">
        <f t="shared" si="14"/>
        <v>277</v>
      </c>
      <c r="B279" s="37">
        <f t="shared" si="12"/>
        <v>576.7778664396528</v>
      </c>
      <c r="C279" s="37">
        <f t="shared" si="13"/>
        <v>0.48025421244034855</v>
      </c>
    </row>
    <row r="280" spans="1:3" ht="15.75">
      <c r="A280" s="46">
        <f t="shared" si="14"/>
        <v>278</v>
      </c>
      <c r="B280" s="37">
        <f t="shared" si="12"/>
        <v>579.3331797608931</v>
      </c>
      <c r="C280" s="37">
        <f t="shared" si="13"/>
        <v>0.4798620374457722</v>
      </c>
    </row>
    <row r="281" spans="1:3" ht="15.75">
      <c r="A281" s="46">
        <f t="shared" si="14"/>
        <v>279</v>
      </c>
      <c r="B281" s="37">
        <f t="shared" si="12"/>
        <v>581.8905777470304</v>
      </c>
      <c r="C281" s="37">
        <f t="shared" si="13"/>
        <v>0.4794715891091327</v>
      </c>
    </row>
    <row r="282" spans="1:3" ht="15.75">
      <c r="A282" s="46">
        <f t="shared" si="14"/>
        <v>280</v>
      </c>
      <c r="B282" s="37">
        <f t="shared" si="12"/>
        <v>584.4500546171276</v>
      </c>
      <c r="C282" s="37">
        <f t="shared" si="13"/>
        <v>0.4790828536810174</v>
      </c>
    </row>
    <row r="283" spans="1:3" ht="15.75">
      <c r="A283" s="46">
        <f t="shared" si="14"/>
        <v>281</v>
      </c>
      <c r="B283" s="37">
        <f t="shared" si="12"/>
        <v>587.0116046268832</v>
      </c>
      <c r="C283" s="37">
        <f t="shared" si="13"/>
        <v>0.4786958175700963</v>
      </c>
    </row>
    <row r="284" spans="1:3" ht="15.75">
      <c r="A284" s="46">
        <f t="shared" si="14"/>
        <v>282</v>
      </c>
      <c r="B284" s="37">
        <f t="shared" si="12"/>
        <v>589.5752220682753</v>
      </c>
      <c r="C284" s="37">
        <f t="shared" si="13"/>
        <v>0.47831046734074456</v>
      </c>
    </row>
    <row r="285" spans="1:3" ht="15.75">
      <c r="A285" s="46">
        <f t="shared" si="14"/>
        <v>283</v>
      </c>
      <c r="B285" s="37">
        <f t="shared" si="12"/>
        <v>592.1409012691939</v>
      </c>
      <c r="C285" s="37">
        <f t="shared" si="13"/>
        <v>0.47792678971072294</v>
      </c>
    </row>
    <row r="286" spans="1:3" ht="15.75">
      <c r="A286" s="46">
        <f t="shared" si="14"/>
        <v>284</v>
      </c>
      <c r="B286" s="37">
        <f t="shared" si="12"/>
        <v>594.708636593099</v>
      </c>
      <c r="C286" s="37">
        <f t="shared" si="13"/>
        <v>0.4775447715488845</v>
      </c>
    </row>
    <row r="287" spans="1:3" ht="15.75">
      <c r="A287" s="46">
        <f t="shared" si="14"/>
        <v>285</v>
      </c>
      <c r="B287" s="37">
        <f t="shared" si="12"/>
        <v>597.2784224386652</v>
      </c>
      <c r="C287" s="37">
        <f t="shared" si="13"/>
        <v>0.47716439987293663</v>
      </c>
    </row>
    <row r="288" spans="1:3" ht="15.75">
      <c r="A288" s="46">
        <f t="shared" si="14"/>
        <v>286</v>
      </c>
      <c r="B288" s="37">
        <f t="shared" si="12"/>
        <v>599.8502532394435</v>
      </c>
      <c r="C288" s="37">
        <f t="shared" si="13"/>
        <v>0.47678566184723564</v>
      </c>
    </row>
    <row r="289" spans="1:3" ht="15.75">
      <c r="A289" s="46">
        <f t="shared" si="14"/>
        <v>287</v>
      </c>
      <c r="B289" s="37">
        <f t="shared" si="12"/>
        <v>602.4241234635218</v>
      </c>
      <c r="C289" s="37">
        <f t="shared" si="13"/>
        <v>0.476408544780625</v>
      </c>
    </row>
    <row r="290" spans="1:3" ht="15.75">
      <c r="A290" s="46">
        <f t="shared" si="14"/>
        <v>288</v>
      </c>
      <c r="B290" s="37">
        <f t="shared" si="12"/>
        <v>605.0000276131871</v>
      </c>
      <c r="C290" s="37">
        <f t="shared" si="13"/>
        <v>0.47603303612431525</v>
      </c>
    </row>
    <row r="291" spans="1:3" ht="15.75">
      <c r="A291" s="46">
        <f t="shared" si="14"/>
        <v>289</v>
      </c>
      <c r="B291" s="37">
        <f t="shared" si="12"/>
        <v>607.5779602246</v>
      </c>
      <c r="C291" s="37">
        <f t="shared" si="13"/>
        <v>0.4756591234697963</v>
      </c>
    </row>
    <row r="292" spans="1:3" ht="15.75">
      <c r="A292" s="46">
        <f t="shared" si="14"/>
        <v>290</v>
      </c>
      <c r="B292" s="37">
        <f t="shared" si="12"/>
        <v>610.1579158674716</v>
      </c>
      <c r="C292" s="37">
        <f t="shared" si="13"/>
        <v>0.47528679454678907</v>
      </c>
    </row>
    <row r="293" spans="1:3" ht="15.75">
      <c r="A293" s="46">
        <f t="shared" si="14"/>
        <v>291</v>
      </c>
      <c r="B293" s="37">
        <f t="shared" si="12"/>
        <v>612.7398891447336</v>
      </c>
      <c r="C293" s="37">
        <f t="shared" si="13"/>
        <v>0.474916037221242</v>
      </c>
    </row>
    <row r="294" spans="1:3" ht="15.75">
      <c r="A294" s="46">
        <f t="shared" si="14"/>
        <v>292</v>
      </c>
      <c r="B294" s="37">
        <f t="shared" si="12"/>
        <v>615.3238746922304</v>
      </c>
      <c r="C294" s="37">
        <f t="shared" si="13"/>
        <v>0.47454683949334986</v>
      </c>
    </row>
    <row r="295" spans="1:3" ht="15.75">
      <c r="A295" s="46">
        <f t="shared" si="14"/>
        <v>293</v>
      </c>
      <c r="B295" s="37">
        <f t="shared" si="12"/>
        <v>617.9098671784026</v>
      </c>
      <c r="C295" s="37">
        <f t="shared" si="13"/>
        <v>0.47417918949561816</v>
      </c>
    </row>
    <row r="296" spans="1:3" ht="15.75">
      <c r="A296" s="46">
        <f t="shared" si="14"/>
        <v>294</v>
      </c>
      <c r="B296" s="37">
        <f t="shared" si="12"/>
        <v>620.4978613039752</v>
      </c>
      <c r="C296" s="37">
        <f t="shared" si="13"/>
        <v>0.4738130754909606</v>
      </c>
    </row>
    <row r="297" spans="1:3" ht="15.75">
      <c r="A297" s="46">
        <f t="shared" si="14"/>
        <v>295</v>
      </c>
      <c r="B297" s="37">
        <f t="shared" si="12"/>
        <v>623.0878518016599</v>
      </c>
      <c r="C297" s="37">
        <f t="shared" si="13"/>
        <v>0.4734484858708236</v>
      </c>
    </row>
    <row r="298" spans="1:3" ht="15.75">
      <c r="A298" s="46">
        <f t="shared" si="14"/>
        <v>296</v>
      </c>
      <c r="B298" s="37">
        <f t="shared" si="12"/>
        <v>625.6798334358471</v>
      </c>
      <c r="C298" s="37">
        <f t="shared" si="13"/>
        <v>0.47308540915335384</v>
      </c>
    </row>
    <row r="299" spans="1:3" ht="15.75">
      <c r="A299" s="46">
        <f t="shared" si="14"/>
        <v>297</v>
      </c>
      <c r="B299" s="37">
        <f t="shared" si="12"/>
        <v>628.2738010023135</v>
      </c>
      <c r="C299" s="37">
        <f t="shared" si="13"/>
        <v>0.4727238339815898</v>
      </c>
    </row>
    <row r="300" spans="1:3" ht="15.75">
      <c r="A300" s="46">
        <f t="shared" si="14"/>
        <v>298</v>
      </c>
      <c r="B300" s="37">
        <f t="shared" si="12"/>
        <v>630.8697493279258</v>
      </c>
      <c r="C300" s="37">
        <f t="shared" si="13"/>
        <v>0.4723637491216903</v>
      </c>
    </row>
    <row r="301" spans="1:3" ht="15.75">
      <c r="A301" s="46">
        <f t="shared" si="14"/>
        <v>299</v>
      </c>
      <c r="B301" s="37">
        <f t="shared" si="12"/>
        <v>633.4676732703532</v>
      </c>
      <c r="C301" s="37">
        <f t="shared" si="13"/>
        <v>0.4720051434611911</v>
      </c>
    </row>
    <row r="302" spans="1:3" ht="15.75">
      <c r="A302" s="46">
        <f t="shared" si="14"/>
        <v>300</v>
      </c>
      <c r="B302" s="37">
        <f t="shared" si="12"/>
        <v>636.0675677177795</v>
      </c>
      <c r="C302" s="37">
        <f t="shared" si="13"/>
        <v>0.47164800600729373</v>
      </c>
    </row>
    <row r="303" spans="1:3" ht="15.75">
      <c r="A303" s="46">
        <f t="shared" si="14"/>
        <v>301</v>
      </c>
      <c r="B303" s="37">
        <f t="shared" si="12"/>
        <v>638.6694275886246</v>
      </c>
      <c r="C303" s="37">
        <f t="shared" si="13"/>
        <v>0.47129232588518094</v>
      </c>
    </row>
    <row r="304" spans="1:3" ht="15.75">
      <c r="A304" s="46">
        <f t="shared" si="14"/>
        <v>302</v>
      </c>
      <c r="B304" s="37">
        <f t="shared" si="12"/>
        <v>641.2732478312604</v>
      </c>
      <c r="C304" s="37">
        <f t="shared" si="13"/>
        <v>0.4709380923363669</v>
      </c>
    </row>
    <row r="305" spans="1:3" ht="15.75">
      <c r="A305" s="46">
        <f t="shared" si="14"/>
        <v>303</v>
      </c>
      <c r="B305" s="37">
        <f t="shared" si="12"/>
        <v>643.879023423738</v>
      </c>
      <c r="C305" s="37">
        <f t="shared" si="13"/>
        <v>0.4705852947170716</v>
      </c>
    </row>
    <row r="306" spans="1:3" ht="15.75">
      <c r="A306" s="46">
        <f t="shared" si="14"/>
        <v>304</v>
      </c>
      <c r="B306" s="37">
        <f t="shared" si="12"/>
        <v>646.4867493735209</v>
      </c>
      <c r="C306" s="37">
        <f t="shared" si="13"/>
        <v>0.47023392249662</v>
      </c>
    </row>
    <row r="307" spans="1:3" ht="15.75">
      <c r="A307" s="46">
        <f t="shared" si="14"/>
        <v>305</v>
      </c>
      <c r="B307" s="37">
        <f t="shared" si="12"/>
        <v>649.0964207172029</v>
      </c>
      <c r="C307" s="37">
        <f t="shared" si="13"/>
        <v>0.4698839652558827</v>
      </c>
    </row>
    <row r="308" spans="1:3" ht="15.75">
      <c r="A308" s="46">
        <f t="shared" si="14"/>
        <v>306</v>
      </c>
      <c r="B308" s="37">
        <f t="shared" si="12"/>
        <v>651.7080325202595</v>
      </c>
      <c r="C308" s="37">
        <f t="shared" si="13"/>
        <v>0.469535412685722</v>
      </c>
    </row>
    <row r="309" spans="1:3" ht="15.75">
      <c r="A309" s="46">
        <f t="shared" si="14"/>
        <v>307</v>
      </c>
      <c r="B309" s="37">
        <f t="shared" si="12"/>
        <v>654.3215798767736</v>
      </c>
      <c r="C309" s="37">
        <f t="shared" si="13"/>
        <v>0.46918825458548435</v>
      </c>
    </row>
    <row r="310" spans="1:3" ht="15.75">
      <c r="A310" s="46">
        <f t="shared" si="14"/>
        <v>308</v>
      </c>
      <c r="B310" s="37">
        <f t="shared" si="12"/>
        <v>656.9370579091845</v>
      </c>
      <c r="C310" s="37">
        <f t="shared" si="13"/>
        <v>0.4688424808615046</v>
      </c>
    </row>
    <row r="311" spans="1:3" ht="15.75">
      <c r="A311" s="46">
        <f t="shared" si="14"/>
        <v>309</v>
      </c>
      <c r="B311" s="37">
        <f t="shared" si="12"/>
        <v>659.5544617680276</v>
      </c>
      <c r="C311" s="37">
        <f t="shared" si="13"/>
        <v>0.46849808152564454</v>
      </c>
    </row>
    <row r="312" spans="1:3" ht="15.75">
      <c r="A312" s="46">
        <f t="shared" si="14"/>
        <v>310</v>
      </c>
      <c r="B312" s="37">
        <f t="shared" si="12"/>
        <v>662.1737866316824</v>
      </c>
      <c r="C312" s="37">
        <f t="shared" si="13"/>
        <v>0.4681550466938519</v>
      </c>
    </row>
    <row r="313" spans="1:3" ht="15.75">
      <c r="A313" s="46">
        <f t="shared" si="14"/>
        <v>311</v>
      </c>
      <c r="B313" s="37">
        <f t="shared" si="12"/>
        <v>664.7950277061259</v>
      </c>
      <c r="C313" s="37">
        <f t="shared" si="13"/>
        <v>0.4678133665847426</v>
      </c>
    </row>
    <row r="314" spans="1:3" ht="15.75">
      <c r="A314" s="46">
        <f t="shared" si="14"/>
        <v>312</v>
      </c>
      <c r="B314" s="37">
        <f t="shared" si="12"/>
        <v>667.4181802246867</v>
      </c>
      <c r="C314" s="37">
        <f t="shared" si="13"/>
        <v>0.467473031518208</v>
      </c>
    </row>
    <row r="315" spans="1:3" ht="15.75">
      <c r="A315" s="46">
        <f t="shared" si="14"/>
        <v>313</v>
      </c>
      <c r="B315" s="37">
        <f t="shared" si="12"/>
        <v>670.0432394477967</v>
      </c>
      <c r="C315" s="37">
        <f t="shared" si="13"/>
        <v>0.46713403191404923</v>
      </c>
    </row>
    <row r="316" spans="1:3" ht="15.75">
      <c r="A316" s="46">
        <f t="shared" si="14"/>
        <v>314</v>
      </c>
      <c r="B316" s="37">
        <f t="shared" si="12"/>
        <v>672.6702006627559</v>
      </c>
      <c r="C316" s="37">
        <f t="shared" si="13"/>
        <v>0.4667963582906274</v>
      </c>
    </row>
    <row r="317" spans="1:3" ht="15.75">
      <c r="A317" s="46">
        <f t="shared" si="14"/>
        <v>315</v>
      </c>
      <c r="B317" s="37">
        <f t="shared" si="12"/>
        <v>675.2990591834936</v>
      </c>
      <c r="C317" s="37">
        <f t="shared" si="13"/>
        <v>0.4664600012635403</v>
      </c>
    </row>
    <row r="318" spans="1:3" ht="15.75">
      <c r="A318" s="46">
        <f t="shared" si="14"/>
        <v>316</v>
      </c>
      <c r="B318" s="37">
        <f t="shared" si="12"/>
        <v>677.9298103503318</v>
      </c>
      <c r="C318" s="37">
        <f t="shared" si="13"/>
        <v>0.4661249515443223</v>
      </c>
    </row>
    <row r="319" spans="1:3" ht="15.75">
      <c r="A319" s="46">
        <f t="shared" si="14"/>
        <v>317</v>
      </c>
      <c r="B319" s="37">
        <f t="shared" si="12"/>
        <v>680.5624495297536</v>
      </c>
      <c r="C319" s="37">
        <f t="shared" si="13"/>
        <v>0.465791199939163</v>
      </c>
    </row>
    <row r="320" spans="1:3" ht="15.75">
      <c r="A320" s="46">
        <f t="shared" si="14"/>
        <v>318</v>
      </c>
      <c r="B320" s="37">
        <f t="shared" si="12"/>
        <v>683.1969721141802</v>
      </c>
      <c r="C320" s="37">
        <f t="shared" si="13"/>
        <v>0.4654587373476442</v>
      </c>
    </row>
    <row r="321" spans="1:3" ht="15.75">
      <c r="A321" s="46">
        <f t="shared" si="14"/>
        <v>319</v>
      </c>
      <c r="B321" s="37">
        <f t="shared" si="12"/>
        <v>685.8333735217346</v>
      </c>
      <c r="C321" s="37">
        <f t="shared" si="13"/>
        <v>0.4651275547615074</v>
      </c>
    </row>
    <row r="322" spans="1:3" ht="15.75">
      <c r="A322" s="46">
        <f t="shared" si="14"/>
        <v>320</v>
      </c>
      <c r="B322" s="37">
        <f t="shared" si="12"/>
        <v>688.471649196027</v>
      </c>
      <c r="C322" s="37">
        <f t="shared" si="13"/>
        <v>0.4647976432634296</v>
      </c>
    </row>
    <row r="323" spans="1:3" ht="15.75">
      <c r="A323" s="46">
        <f t="shared" si="14"/>
        <v>321</v>
      </c>
      <c r="B323" s="37">
        <f aca="true" t="shared" si="15" ref="B323:B386">((1.1271*A323)^19.4+(0.58186*A323^1.2267)^19.4)^(1/19.4)</f>
        <v>691.1117946059262</v>
      </c>
      <c r="C323" s="37">
        <f aca="true" t="shared" si="16" ref="C323:C386">A323/B323</f>
        <v>0.46446899402582914</v>
      </c>
    </row>
    <row r="324" spans="1:3" ht="15.75">
      <c r="A324" s="46">
        <f aca="true" t="shared" si="17" ref="A324:A387">A323+1</f>
        <v>322</v>
      </c>
      <c r="B324" s="37">
        <f t="shared" si="15"/>
        <v>693.7538052453481</v>
      </c>
      <c r="C324" s="37">
        <f t="shared" si="16"/>
        <v>0.46414159830968243</v>
      </c>
    </row>
    <row r="325" spans="1:3" ht="15.75">
      <c r="A325" s="46">
        <f t="shared" si="17"/>
        <v>323</v>
      </c>
      <c r="B325" s="37">
        <f t="shared" si="15"/>
        <v>696.3976766330346</v>
      </c>
      <c r="C325" s="37">
        <f t="shared" si="16"/>
        <v>0.46381544746336684</v>
      </c>
    </row>
    <row r="326" spans="1:3" ht="15.75">
      <c r="A326" s="46">
        <f t="shared" si="17"/>
        <v>324</v>
      </c>
      <c r="B326" s="37">
        <f t="shared" si="15"/>
        <v>699.0434043123436</v>
      </c>
      <c r="C326" s="37">
        <f t="shared" si="16"/>
        <v>0.4634905329215176</v>
      </c>
    </row>
    <row r="327" spans="1:3" ht="15.75">
      <c r="A327" s="46">
        <f t="shared" si="17"/>
        <v>325</v>
      </c>
      <c r="B327" s="37">
        <f t="shared" si="15"/>
        <v>701.6909838510369</v>
      </c>
      <c r="C327" s="37">
        <f t="shared" si="16"/>
        <v>0.463166846203905</v>
      </c>
    </row>
    <row r="328" spans="1:3" ht="15.75">
      <c r="A328" s="46">
        <f t="shared" si="17"/>
        <v>326</v>
      </c>
      <c r="B328" s="37">
        <f t="shared" si="15"/>
        <v>704.3404108410712</v>
      </c>
      <c r="C328" s="37">
        <f t="shared" si="16"/>
        <v>0.46284437891433056</v>
      </c>
    </row>
    <row r="329" spans="1:3" ht="15.75">
      <c r="A329" s="46">
        <f t="shared" si="17"/>
        <v>327</v>
      </c>
      <c r="B329" s="37">
        <f t="shared" si="15"/>
        <v>706.9916808983925</v>
      </c>
      <c r="C329" s="37">
        <f t="shared" si="16"/>
        <v>0.4625231227395388</v>
      </c>
    </row>
    <row r="330" spans="1:3" ht="15.75">
      <c r="A330" s="46">
        <f t="shared" si="17"/>
        <v>328</v>
      </c>
      <c r="B330" s="37">
        <f t="shared" si="15"/>
        <v>709.644789662734</v>
      </c>
      <c r="C330" s="37">
        <f t="shared" si="16"/>
        <v>0.4622030694481466</v>
      </c>
    </row>
    <row r="331" spans="1:3" ht="15.75">
      <c r="A331" s="46">
        <f t="shared" si="17"/>
        <v>329</v>
      </c>
      <c r="B331" s="37">
        <f t="shared" si="15"/>
        <v>712.2997327974118</v>
      </c>
      <c r="C331" s="37">
        <f t="shared" si="16"/>
        <v>0.4618842108895923</v>
      </c>
    </row>
    <row r="332" spans="1:3" ht="15.75">
      <c r="A332" s="46">
        <f t="shared" si="17"/>
        <v>330</v>
      </c>
      <c r="B332" s="37">
        <f t="shared" si="15"/>
        <v>714.9565059891303</v>
      </c>
      <c r="C332" s="37">
        <f t="shared" si="16"/>
        <v>0.4615665389930966</v>
      </c>
    </row>
    <row r="333" spans="1:3" ht="15.75">
      <c r="A333" s="46">
        <f t="shared" si="17"/>
        <v>331</v>
      </c>
      <c r="B333" s="37">
        <f t="shared" si="15"/>
        <v>717.6151049477804</v>
      </c>
      <c r="C333" s="37">
        <f t="shared" si="16"/>
        <v>0.46125004576664574</v>
      </c>
    </row>
    <row r="334" spans="1:3" ht="15.75">
      <c r="A334" s="46">
        <f t="shared" si="17"/>
        <v>332</v>
      </c>
      <c r="B334" s="37">
        <f t="shared" si="15"/>
        <v>720.2755254062499</v>
      </c>
      <c r="C334" s="37">
        <f t="shared" si="16"/>
        <v>0.46093472329598495</v>
      </c>
    </row>
    <row r="335" spans="1:3" ht="15.75">
      <c r="A335" s="46">
        <f t="shared" si="17"/>
        <v>333</v>
      </c>
      <c r="B335" s="37">
        <f t="shared" si="15"/>
        <v>722.9377631202282</v>
      </c>
      <c r="C335" s="37">
        <f t="shared" si="16"/>
        <v>0.4606205637436323</v>
      </c>
    </row>
    <row r="336" spans="1:3" ht="15.75">
      <c r="A336" s="46">
        <f t="shared" si="17"/>
        <v>334</v>
      </c>
      <c r="B336" s="37">
        <f t="shared" si="15"/>
        <v>725.6018138680157</v>
      </c>
      <c r="C336" s="37">
        <f t="shared" si="16"/>
        <v>0.4603075593479062</v>
      </c>
    </row>
    <row r="337" spans="1:3" ht="15.75">
      <c r="A337" s="46">
        <f t="shared" si="17"/>
        <v>335</v>
      </c>
      <c r="B337" s="37">
        <f t="shared" si="15"/>
        <v>728.2676734503395</v>
      </c>
      <c r="C337" s="37">
        <f t="shared" si="16"/>
        <v>0.45999570242196614</v>
      </c>
    </row>
    <row r="338" spans="1:3" ht="15.75">
      <c r="A338" s="46">
        <f t="shared" si="17"/>
        <v>336</v>
      </c>
      <c r="B338" s="37">
        <f t="shared" si="15"/>
        <v>730.9353376901664</v>
      </c>
      <c r="C338" s="37">
        <f t="shared" si="16"/>
        <v>0.45968498535287106</v>
      </c>
    </row>
    <row r="339" spans="1:3" ht="15.75">
      <c r="A339" s="46">
        <f t="shared" si="17"/>
        <v>337</v>
      </c>
      <c r="B339" s="37">
        <f t="shared" si="15"/>
        <v>733.6048024325158</v>
      </c>
      <c r="C339" s="37">
        <f t="shared" si="16"/>
        <v>0.4593754006006532</v>
      </c>
    </row>
    <row r="340" spans="1:3" ht="15.75">
      <c r="A340" s="46">
        <f t="shared" si="17"/>
        <v>338</v>
      </c>
      <c r="B340" s="37">
        <f t="shared" si="15"/>
        <v>736.2760635442824</v>
      </c>
      <c r="C340" s="37">
        <f t="shared" si="16"/>
        <v>0.45906694069740245</v>
      </c>
    </row>
    <row r="341" spans="1:3" ht="15.75">
      <c r="A341" s="46">
        <f t="shared" si="17"/>
        <v>339</v>
      </c>
      <c r="B341" s="37">
        <f t="shared" si="15"/>
        <v>738.9491169140521</v>
      </c>
      <c r="C341" s="37">
        <f t="shared" si="16"/>
        <v>0.4587595982463694</v>
      </c>
    </row>
    <row r="342" spans="1:3" ht="15.75">
      <c r="A342" s="46">
        <f t="shared" si="17"/>
        <v>340</v>
      </c>
      <c r="B342" s="37">
        <f t="shared" si="15"/>
        <v>741.6239584519328</v>
      </c>
      <c r="C342" s="37">
        <f t="shared" si="16"/>
        <v>0.4584533659210749</v>
      </c>
    </row>
    <row r="343" spans="1:3" ht="15.75">
      <c r="A343" s="46">
        <f t="shared" si="17"/>
        <v>341</v>
      </c>
      <c r="B343" s="37">
        <f t="shared" si="15"/>
        <v>744.3005840893669</v>
      </c>
      <c r="C343" s="37">
        <f t="shared" si="16"/>
        <v>0.45814823646444525</v>
      </c>
    </row>
    <row r="344" spans="1:3" ht="15.75">
      <c r="A344" s="46">
        <f t="shared" si="17"/>
        <v>342</v>
      </c>
      <c r="B344" s="37">
        <f t="shared" si="15"/>
        <v>746.9789897789708</v>
      </c>
      <c r="C344" s="37">
        <f t="shared" si="16"/>
        <v>0.4578442026879457</v>
      </c>
    </row>
    <row r="345" spans="1:3" ht="15.75">
      <c r="A345" s="46">
        <f t="shared" si="17"/>
        <v>343</v>
      </c>
      <c r="B345" s="37">
        <f t="shared" si="15"/>
        <v>749.6591714943482</v>
      </c>
      <c r="C345" s="37">
        <f t="shared" si="16"/>
        <v>0.4575412574707437</v>
      </c>
    </row>
    <row r="346" spans="1:3" ht="15.75">
      <c r="A346" s="46">
        <f t="shared" si="17"/>
        <v>344</v>
      </c>
      <c r="B346" s="37">
        <f t="shared" si="15"/>
        <v>752.3411252299362</v>
      </c>
      <c r="C346" s="37">
        <f t="shared" si="16"/>
        <v>0.4572393937588672</v>
      </c>
    </row>
    <row r="347" spans="1:3" ht="15.75">
      <c r="A347" s="46">
        <f t="shared" si="17"/>
        <v>345</v>
      </c>
      <c r="B347" s="37">
        <f t="shared" si="15"/>
        <v>755.0248470008222</v>
      </c>
      <c r="C347" s="37">
        <f t="shared" si="16"/>
        <v>0.45693860456439295</v>
      </c>
    </row>
    <row r="348" spans="1:3" ht="15.75">
      <c r="A348" s="46">
        <f t="shared" si="17"/>
        <v>346</v>
      </c>
      <c r="B348" s="37">
        <f t="shared" si="15"/>
        <v>757.7103328425916</v>
      </c>
      <c r="C348" s="37">
        <f t="shared" si="16"/>
        <v>0.4566388829646313</v>
      </c>
    </row>
    <row r="349" spans="1:3" ht="15.75">
      <c r="A349" s="46">
        <f t="shared" si="17"/>
        <v>347</v>
      </c>
      <c r="B349" s="37">
        <f t="shared" si="15"/>
        <v>760.3975788111525</v>
      </c>
      <c r="C349" s="37">
        <f t="shared" si="16"/>
        <v>0.4563402221013367</v>
      </c>
    </row>
    <row r="350" spans="1:3" ht="15.75">
      <c r="A350" s="46">
        <f t="shared" si="17"/>
        <v>348</v>
      </c>
      <c r="B350" s="37">
        <f t="shared" si="15"/>
        <v>763.08658098258</v>
      </c>
      <c r="C350" s="37">
        <f t="shared" si="16"/>
        <v>0.4560426151799205</v>
      </c>
    </row>
    <row r="351" spans="1:3" ht="15.75">
      <c r="A351" s="46">
        <f t="shared" si="17"/>
        <v>349</v>
      </c>
      <c r="B351" s="37">
        <f t="shared" si="15"/>
        <v>765.7773354529521</v>
      </c>
      <c r="C351" s="37">
        <f t="shared" si="16"/>
        <v>0.4557460554686812</v>
      </c>
    </row>
    <row r="352" spans="1:3" ht="15.75">
      <c r="A352" s="46">
        <f t="shared" si="17"/>
        <v>350</v>
      </c>
      <c r="B352" s="37">
        <f t="shared" si="15"/>
        <v>768.4698383381891</v>
      </c>
      <c r="C352" s="37">
        <f t="shared" si="16"/>
        <v>0.4554505362980448</v>
      </c>
    </row>
    <row r="353" spans="1:3" ht="15.75">
      <c r="A353" s="46">
        <f t="shared" si="17"/>
        <v>351</v>
      </c>
      <c r="B353" s="37">
        <f t="shared" si="15"/>
        <v>771.1640857739044</v>
      </c>
      <c r="C353" s="37">
        <f t="shared" si="16"/>
        <v>0.4551560510598114</v>
      </c>
    </row>
    <row r="354" spans="1:3" ht="15.75">
      <c r="A354" s="46">
        <f t="shared" si="17"/>
        <v>352</v>
      </c>
      <c r="B354" s="37">
        <f t="shared" si="15"/>
        <v>773.8600739152357</v>
      </c>
      <c r="C354" s="37">
        <f t="shared" si="16"/>
        <v>0.4548625932064252</v>
      </c>
    </row>
    <row r="355" spans="1:3" ht="15.75">
      <c r="A355" s="46">
        <f t="shared" si="17"/>
        <v>353</v>
      </c>
      <c r="B355" s="37">
        <f t="shared" si="15"/>
        <v>776.5577989367059</v>
      </c>
      <c r="C355" s="37">
        <f t="shared" si="16"/>
        <v>0.4545701562502389</v>
      </c>
    </row>
    <row r="356" spans="1:3" ht="15.75">
      <c r="A356" s="46">
        <f t="shared" si="17"/>
        <v>354</v>
      </c>
      <c r="B356" s="37">
        <f t="shared" si="15"/>
        <v>779.2572570320583</v>
      </c>
      <c r="C356" s="37">
        <f t="shared" si="16"/>
        <v>0.45427873376280486</v>
      </c>
    </row>
    <row r="357" spans="1:3" ht="15.75">
      <c r="A357" s="46">
        <f t="shared" si="17"/>
        <v>355</v>
      </c>
      <c r="B357" s="37">
        <f t="shared" si="15"/>
        <v>781.9584444141115</v>
      </c>
      <c r="C357" s="37">
        <f t="shared" si="16"/>
        <v>0.45398831937416645</v>
      </c>
    </row>
    <row r="358" spans="1:3" ht="15.75">
      <c r="A358" s="46">
        <f t="shared" si="17"/>
        <v>356</v>
      </c>
      <c r="B358" s="37">
        <f t="shared" si="15"/>
        <v>784.6613573146129</v>
      </c>
      <c r="C358" s="37">
        <f t="shared" si="16"/>
        <v>0.4536989067721611</v>
      </c>
    </row>
    <row r="359" spans="1:3" ht="15.75">
      <c r="A359" s="46">
        <f t="shared" si="17"/>
        <v>357</v>
      </c>
      <c r="B359" s="37">
        <f t="shared" si="15"/>
        <v>787.3659919840818</v>
      </c>
      <c r="C359" s="37">
        <f t="shared" si="16"/>
        <v>0.45341048970174147</v>
      </c>
    </row>
    <row r="360" spans="1:3" ht="15.75">
      <c r="A360" s="46">
        <f t="shared" si="17"/>
        <v>358</v>
      </c>
      <c r="B360" s="37">
        <f t="shared" si="15"/>
        <v>790.0723446916794</v>
      </c>
      <c r="C360" s="37">
        <f t="shared" si="16"/>
        <v>0.45312306196429036</v>
      </c>
    </row>
    <row r="361" spans="1:3" ht="15.75">
      <c r="A361" s="46">
        <f t="shared" si="17"/>
        <v>359</v>
      </c>
      <c r="B361" s="37">
        <f t="shared" si="15"/>
        <v>792.7804117250447</v>
      </c>
      <c r="C361" s="37">
        <f t="shared" si="16"/>
        <v>0.45283661741696746</v>
      </c>
    </row>
    <row r="362" spans="1:3" ht="15.75">
      <c r="A362" s="46">
        <f t="shared" si="17"/>
        <v>360</v>
      </c>
      <c r="B362" s="37">
        <f t="shared" si="15"/>
        <v>795.490189390167</v>
      </c>
      <c r="C362" s="37">
        <f t="shared" si="16"/>
        <v>0.4525511499720451</v>
      </c>
    </row>
    <row r="363" spans="1:3" ht="15.75">
      <c r="A363" s="46">
        <f t="shared" si="17"/>
        <v>361</v>
      </c>
      <c r="B363" s="37">
        <f t="shared" si="15"/>
        <v>798.2016740112387</v>
      </c>
      <c r="C363" s="37">
        <f t="shared" si="16"/>
        <v>0.4522666535962654</v>
      </c>
    </row>
    <row r="364" spans="1:3" ht="15.75">
      <c r="A364" s="46">
        <f t="shared" si="17"/>
        <v>362</v>
      </c>
      <c r="B364" s="37">
        <f t="shared" si="15"/>
        <v>800.9148619305142</v>
      </c>
      <c r="C364" s="37">
        <f t="shared" si="16"/>
        <v>0.45198312231020427</v>
      </c>
    </row>
    <row r="365" spans="1:3" ht="15.75">
      <c r="A365" s="46">
        <f t="shared" si="17"/>
        <v>363</v>
      </c>
      <c r="B365" s="37">
        <f t="shared" si="15"/>
        <v>803.6297495081725</v>
      </c>
      <c r="C365" s="37">
        <f t="shared" si="16"/>
        <v>0.45170055018764393</v>
      </c>
    </row>
    <row r="366" spans="1:3" ht="15.75">
      <c r="A366" s="46">
        <f t="shared" si="17"/>
        <v>364</v>
      </c>
      <c r="B366" s="37">
        <f t="shared" si="15"/>
        <v>806.3463331221851</v>
      </c>
      <c r="C366" s="37">
        <f t="shared" si="16"/>
        <v>0.4514189313549508</v>
      </c>
    </row>
    <row r="367" spans="1:3" ht="15.75">
      <c r="A367" s="46">
        <f t="shared" si="17"/>
        <v>365</v>
      </c>
      <c r="B367" s="37">
        <f t="shared" si="15"/>
        <v>809.064609168171</v>
      </c>
      <c r="C367" s="37">
        <f t="shared" si="16"/>
        <v>0.451138259990472</v>
      </c>
    </row>
    <row r="368" spans="1:3" ht="15.75">
      <c r="A368" s="46">
        <f t="shared" si="17"/>
        <v>366</v>
      </c>
      <c r="B368" s="37">
        <f t="shared" si="15"/>
        <v>811.7845740592691</v>
      </c>
      <c r="C368" s="37">
        <f t="shared" si="16"/>
        <v>0.45085853032393053</v>
      </c>
    </row>
    <row r="369" spans="1:3" ht="15.75">
      <c r="A369" s="46">
        <f t="shared" si="17"/>
        <v>367</v>
      </c>
      <c r="B369" s="37">
        <f t="shared" si="15"/>
        <v>814.5062242260057</v>
      </c>
      <c r="C369" s="37">
        <f t="shared" si="16"/>
        <v>0.45057973663583256</v>
      </c>
    </row>
    <row r="370" spans="1:3" ht="15.75">
      <c r="A370" s="46">
        <f t="shared" si="17"/>
        <v>368</v>
      </c>
      <c r="B370" s="37">
        <f t="shared" si="15"/>
        <v>817.2295561161582</v>
      </c>
      <c r="C370" s="37">
        <f t="shared" si="16"/>
        <v>0.45030187325688664</v>
      </c>
    </row>
    <row r="371" spans="1:3" ht="15.75">
      <c r="A371" s="46">
        <f t="shared" si="17"/>
        <v>369</v>
      </c>
      <c r="B371" s="37">
        <f t="shared" si="15"/>
        <v>819.9545661946294</v>
      </c>
      <c r="C371" s="37">
        <f t="shared" si="16"/>
        <v>0.4500249345674257</v>
      </c>
    </row>
    <row r="372" spans="1:3" ht="15.75">
      <c r="A372" s="46">
        <f t="shared" si="17"/>
        <v>370</v>
      </c>
      <c r="B372" s="37">
        <f t="shared" si="15"/>
        <v>822.6812509433169</v>
      </c>
      <c r="C372" s="37">
        <f t="shared" si="16"/>
        <v>0.4497489149968402</v>
      </c>
    </row>
    <row r="373" spans="1:3" ht="15.75">
      <c r="A373" s="46">
        <f t="shared" si="17"/>
        <v>371</v>
      </c>
      <c r="B373" s="37">
        <f t="shared" si="15"/>
        <v>825.4096068609886</v>
      </c>
      <c r="C373" s="37">
        <f t="shared" si="16"/>
        <v>0.4494738090230176</v>
      </c>
    </row>
    <row r="374" spans="1:3" ht="15.75">
      <c r="A374" s="46">
        <f t="shared" si="17"/>
        <v>372</v>
      </c>
      <c r="B374" s="37">
        <f t="shared" si="15"/>
        <v>828.1396304631468</v>
      </c>
      <c r="C374" s="37">
        <f t="shared" si="16"/>
        <v>0.4491996111717956</v>
      </c>
    </row>
    <row r="375" spans="1:3" ht="15.75">
      <c r="A375" s="46">
        <f t="shared" si="17"/>
        <v>373</v>
      </c>
      <c r="B375" s="37">
        <f t="shared" si="15"/>
        <v>830.8713182819216</v>
      </c>
      <c r="C375" s="37">
        <f t="shared" si="16"/>
        <v>0.44892631601640864</v>
      </c>
    </row>
    <row r="376" spans="1:3" ht="15.75">
      <c r="A376" s="46">
        <f t="shared" si="17"/>
        <v>374</v>
      </c>
      <c r="B376" s="37">
        <f t="shared" si="15"/>
        <v>833.6046668659268</v>
      </c>
      <c r="C376" s="37">
        <f t="shared" si="16"/>
        <v>0.448653918176963</v>
      </c>
    </row>
    <row r="377" spans="1:3" ht="15.75">
      <c r="A377" s="46">
        <f t="shared" si="17"/>
        <v>375</v>
      </c>
      <c r="B377" s="37">
        <f t="shared" si="15"/>
        <v>836.3396727801503</v>
      </c>
      <c r="C377" s="37">
        <f t="shared" si="16"/>
        <v>0.4483824123199005</v>
      </c>
    </row>
    <row r="378" spans="1:3" ht="15.75">
      <c r="A378" s="46">
        <f t="shared" si="17"/>
        <v>376</v>
      </c>
      <c r="B378" s="37">
        <f t="shared" si="15"/>
        <v>839.0763326058307</v>
      </c>
      <c r="C378" s="37">
        <f t="shared" si="16"/>
        <v>0.44811179315747895</v>
      </c>
    </row>
    <row r="379" spans="1:3" ht="15.75">
      <c r="A379" s="46">
        <f t="shared" si="17"/>
        <v>377</v>
      </c>
      <c r="B379" s="37">
        <f t="shared" si="15"/>
        <v>841.8146429403339</v>
      </c>
      <c r="C379" s="37">
        <f t="shared" si="16"/>
        <v>0.4478420554472595</v>
      </c>
    </row>
    <row r="380" spans="1:3" ht="15.75">
      <c r="A380" s="46">
        <f t="shared" si="17"/>
        <v>378</v>
      </c>
      <c r="B380" s="37">
        <f t="shared" si="15"/>
        <v>844.5546003970401</v>
      </c>
      <c r="C380" s="37">
        <f t="shared" si="16"/>
        <v>0.4475731939915969</v>
      </c>
    </row>
    <row r="381" spans="1:3" ht="15.75">
      <c r="A381" s="46">
        <f t="shared" si="17"/>
        <v>379</v>
      </c>
      <c r="B381" s="37">
        <f t="shared" si="15"/>
        <v>847.2962016052189</v>
      </c>
      <c r="C381" s="37">
        <f t="shared" si="16"/>
        <v>0.4473052036371427</v>
      </c>
    </row>
    <row r="382" spans="1:3" ht="15.75">
      <c r="A382" s="46">
        <f t="shared" si="17"/>
        <v>380</v>
      </c>
      <c r="B382" s="37">
        <f t="shared" si="15"/>
        <v>850.0394432099212</v>
      </c>
      <c r="C382" s="37">
        <f t="shared" si="16"/>
        <v>0.44703807927434874</v>
      </c>
    </row>
    <row r="383" spans="1:3" ht="15.75">
      <c r="A383" s="46">
        <f t="shared" si="17"/>
        <v>381</v>
      </c>
      <c r="B383" s="37">
        <f t="shared" si="15"/>
        <v>852.7843218718584</v>
      </c>
      <c r="C383" s="37">
        <f t="shared" si="16"/>
        <v>0.44677181583698256</v>
      </c>
    </row>
    <row r="384" spans="1:3" ht="15.75">
      <c r="A384" s="46">
        <f t="shared" si="17"/>
        <v>382</v>
      </c>
      <c r="B384" s="37">
        <f t="shared" si="15"/>
        <v>855.5308342672856</v>
      </c>
      <c r="C384" s="37">
        <f t="shared" si="16"/>
        <v>0.4465064083016501</v>
      </c>
    </row>
    <row r="385" spans="1:3" ht="15.75">
      <c r="A385" s="46">
        <f t="shared" si="17"/>
        <v>383</v>
      </c>
      <c r="B385" s="37">
        <f t="shared" si="15"/>
        <v>858.2789770879</v>
      </c>
      <c r="C385" s="37">
        <f t="shared" si="16"/>
        <v>0.44624185168731606</v>
      </c>
    </row>
    <row r="386" spans="1:3" ht="15.75">
      <c r="A386" s="46">
        <f t="shared" si="17"/>
        <v>384</v>
      </c>
      <c r="B386" s="37">
        <f t="shared" si="15"/>
        <v>861.0287470407179</v>
      </c>
      <c r="C386" s="37">
        <f t="shared" si="16"/>
        <v>0.44597814105484296</v>
      </c>
    </row>
    <row r="387" spans="1:3" ht="15.75">
      <c r="A387" s="46">
        <f t="shared" si="17"/>
        <v>385</v>
      </c>
      <c r="B387" s="37">
        <f aca="true" t="shared" si="18" ref="B387:B450">((1.1271*A387)^19.4+(0.58186*A387^1.2267)^19.4)^(1/19.4)</f>
        <v>863.7801408479692</v>
      </c>
      <c r="C387" s="37">
        <f aca="true" t="shared" si="19" ref="C387:C450">A387/B387</f>
        <v>0.4457152715065285</v>
      </c>
    </row>
    <row r="388" spans="1:3" ht="15.75">
      <c r="A388" s="46">
        <f aca="true" t="shared" si="20" ref="A388:A451">A387+1</f>
        <v>386</v>
      </c>
      <c r="B388" s="37">
        <f t="shared" si="18"/>
        <v>866.5331552469829</v>
      </c>
      <c r="C388" s="37">
        <f t="shared" si="19"/>
        <v>0.44545323818565336</v>
      </c>
    </row>
    <row r="389" spans="1:3" ht="15.75">
      <c r="A389" s="46">
        <f t="shared" si="20"/>
        <v>387</v>
      </c>
      <c r="B389" s="37">
        <f t="shared" si="18"/>
        <v>869.2877869900875</v>
      </c>
      <c r="C389" s="37">
        <f t="shared" si="19"/>
        <v>0.445192036276029</v>
      </c>
    </row>
    <row r="390" spans="1:3" ht="15.75">
      <c r="A390" s="46">
        <f t="shared" si="20"/>
        <v>388</v>
      </c>
      <c r="B390" s="37">
        <f t="shared" si="18"/>
        <v>872.0440328444979</v>
      </c>
      <c r="C390" s="37">
        <f t="shared" si="19"/>
        <v>0.4449316610015584</v>
      </c>
    </row>
    <row r="391" spans="1:3" ht="15.75">
      <c r="A391" s="46">
        <f t="shared" si="20"/>
        <v>389</v>
      </c>
      <c r="B391" s="37">
        <f t="shared" si="18"/>
        <v>874.8018895922046</v>
      </c>
      <c r="C391" s="37">
        <f t="shared" si="19"/>
        <v>0.4446721076258023</v>
      </c>
    </row>
    <row r="392" spans="1:3" ht="15.75">
      <c r="A392" s="46">
        <f t="shared" si="20"/>
        <v>390</v>
      </c>
      <c r="B392" s="37">
        <f t="shared" si="18"/>
        <v>877.5613540298787</v>
      </c>
      <c r="C392" s="37">
        <f t="shared" si="19"/>
        <v>0.4444133714515436</v>
      </c>
    </row>
    <row r="393" spans="1:3" ht="15.75">
      <c r="A393" s="46">
        <f t="shared" si="20"/>
        <v>391</v>
      </c>
      <c r="B393" s="37">
        <f t="shared" si="18"/>
        <v>880.3224229687573</v>
      </c>
      <c r="C393" s="37">
        <f t="shared" si="19"/>
        <v>0.4441554478203682</v>
      </c>
    </row>
    <row r="394" spans="1:3" ht="15.75">
      <c r="A394" s="46">
        <f t="shared" si="20"/>
        <v>392</v>
      </c>
      <c r="B394" s="37">
        <f t="shared" si="18"/>
        <v>883.085093234546</v>
      </c>
      <c r="C394" s="37">
        <f t="shared" si="19"/>
        <v>0.4438983321122435</v>
      </c>
    </row>
    <row r="395" spans="1:3" ht="15.75">
      <c r="A395" s="46">
        <f t="shared" si="20"/>
        <v>393</v>
      </c>
      <c r="B395" s="37">
        <f t="shared" si="18"/>
        <v>885.8493616673163</v>
      </c>
      <c r="C395" s="37">
        <f t="shared" si="19"/>
        <v>0.44364201974510475</v>
      </c>
    </row>
    <row r="396" spans="1:3" ht="15.75">
      <c r="A396" s="46">
        <f t="shared" si="20"/>
        <v>394</v>
      </c>
      <c r="B396" s="37">
        <f t="shared" si="18"/>
        <v>888.6152251214011</v>
      </c>
      <c r="C396" s="37">
        <f t="shared" si="19"/>
        <v>0.4433865061744496</v>
      </c>
    </row>
    <row r="397" spans="1:3" ht="15.75">
      <c r="A397" s="46">
        <f t="shared" si="20"/>
        <v>395</v>
      </c>
      <c r="B397" s="37">
        <f t="shared" si="18"/>
        <v>891.3826804653002</v>
      </c>
      <c r="C397" s="37">
        <f t="shared" si="19"/>
        <v>0.44313178689293214</v>
      </c>
    </row>
    <row r="398" spans="1:3" ht="15.75">
      <c r="A398" s="46">
        <f t="shared" si="20"/>
        <v>396</v>
      </c>
      <c r="B398" s="37">
        <f t="shared" si="18"/>
        <v>894.1517245815689</v>
      </c>
      <c r="C398" s="37">
        <f t="shared" si="19"/>
        <v>0.4428778574299724</v>
      </c>
    </row>
    <row r="399" spans="1:3" ht="15.75">
      <c r="A399" s="46">
        <f t="shared" si="20"/>
        <v>397</v>
      </c>
      <c r="B399" s="37">
        <f t="shared" si="18"/>
        <v>896.9223543667358</v>
      </c>
      <c r="C399" s="37">
        <f t="shared" si="19"/>
        <v>0.4426247133513562</v>
      </c>
    </row>
    <row r="400" spans="1:3" ht="15.75">
      <c r="A400" s="46">
        <f t="shared" si="20"/>
        <v>398</v>
      </c>
      <c r="B400" s="37">
        <f t="shared" si="18"/>
        <v>899.6945667311907</v>
      </c>
      <c r="C400" s="37">
        <f t="shared" si="19"/>
        <v>0.442372350258856</v>
      </c>
    </row>
    <row r="401" spans="1:3" ht="15.75">
      <c r="A401" s="46">
        <f t="shared" si="20"/>
        <v>399</v>
      </c>
      <c r="B401" s="37">
        <f t="shared" si="18"/>
        <v>902.4683585990992</v>
      </c>
      <c r="C401" s="37">
        <f t="shared" si="19"/>
        <v>0.44212076378984333</v>
      </c>
    </row>
    <row r="402" spans="1:3" ht="15.75">
      <c r="A402" s="46">
        <f t="shared" si="20"/>
        <v>400</v>
      </c>
      <c r="B402" s="37">
        <f t="shared" si="18"/>
        <v>905.2437269082943</v>
      </c>
      <c r="C402" s="37">
        <f t="shared" si="19"/>
        <v>0.441869949616919</v>
      </c>
    </row>
    <row r="403" spans="1:3" ht="15.75">
      <c r="A403" s="46">
        <f t="shared" si="20"/>
        <v>401</v>
      </c>
      <c r="B403" s="37">
        <f t="shared" si="18"/>
        <v>908.0206686101998</v>
      </c>
      <c r="C403" s="37">
        <f t="shared" si="19"/>
        <v>0.44161990344753216</v>
      </c>
    </row>
    <row r="404" spans="1:3" ht="15.75">
      <c r="A404" s="46">
        <f t="shared" si="20"/>
        <v>402</v>
      </c>
      <c r="B404" s="37">
        <f t="shared" si="18"/>
        <v>910.7991806697142</v>
      </c>
      <c r="C404" s="37">
        <f t="shared" si="19"/>
        <v>0.44137062102362434</v>
      </c>
    </row>
    <row r="405" spans="1:3" ht="15.75">
      <c r="A405" s="46">
        <f t="shared" si="20"/>
        <v>403</v>
      </c>
      <c r="B405" s="37">
        <f t="shared" si="18"/>
        <v>913.579260065134</v>
      </c>
      <c r="C405" s="37">
        <f t="shared" si="19"/>
        <v>0.44112209812125985</v>
      </c>
    </row>
    <row r="406" spans="1:3" ht="15.75">
      <c r="A406" s="46">
        <f t="shared" si="20"/>
        <v>404</v>
      </c>
      <c r="B406" s="37">
        <f t="shared" si="18"/>
        <v>916.3609037880608</v>
      </c>
      <c r="C406" s="37">
        <f t="shared" si="19"/>
        <v>0.44087433055026815</v>
      </c>
    </row>
    <row r="407" spans="1:3" ht="15.75">
      <c r="A407" s="46">
        <f t="shared" si="20"/>
        <v>405</v>
      </c>
      <c r="B407" s="37">
        <f t="shared" si="18"/>
        <v>919.1441088432975</v>
      </c>
      <c r="C407" s="37">
        <f t="shared" si="19"/>
        <v>0.44062731415389766</v>
      </c>
    </row>
    <row r="408" spans="1:3" ht="15.75">
      <c r="A408" s="46">
        <f t="shared" si="20"/>
        <v>406</v>
      </c>
      <c r="B408" s="37">
        <f t="shared" si="18"/>
        <v>921.9288722487703</v>
      </c>
      <c r="C408" s="37">
        <f t="shared" si="19"/>
        <v>0.4403810448084614</v>
      </c>
    </row>
    <row r="409" spans="1:3" ht="15.75">
      <c r="A409" s="46">
        <f t="shared" si="20"/>
        <v>407</v>
      </c>
      <c r="B409" s="37">
        <f t="shared" si="18"/>
        <v>924.715191035434</v>
      </c>
      <c r="C409" s="37">
        <f t="shared" si="19"/>
        <v>0.4401355184229954</v>
      </c>
    </row>
    <row r="410" spans="1:3" ht="15.75">
      <c r="A410" s="46">
        <f t="shared" si="20"/>
        <v>408</v>
      </c>
      <c r="B410" s="37">
        <f t="shared" si="18"/>
        <v>927.5030622471854</v>
      </c>
      <c r="C410" s="37">
        <f t="shared" si="19"/>
        <v>0.4398907309389189</v>
      </c>
    </row>
    <row r="411" spans="1:3" ht="15.75">
      <c r="A411" s="46">
        <f t="shared" si="20"/>
        <v>409</v>
      </c>
      <c r="B411" s="37">
        <f t="shared" si="18"/>
        <v>930.292482940771</v>
      </c>
      <c r="C411" s="37">
        <f t="shared" si="19"/>
        <v>0.439646678329701</v>
      </c>
    </row>
    <row r="412" spans="1:3" ht="15.75">
      <c r="A412" s="46">
        <f t="shared" si="20"/>
        <v>410</v>
      </c>
      <c r="B412" s="37">
        <f t="shared" si="18"/>
        <v>933.0834501857029</v>
      </c>
      <c r="C412" s="37">
        <f t="shared" si="19"/>
        <v>0.43940335660052865</v>
      </c>
    </row>
    <row r="413" spans="1:3" ht="15.75">
      <c r="A413" s="46">
        <f t="shared" si="20"/>
        <v>411</v>
      </c>
      <c r="B413" s="37">
        <f t="shared" si="18"/>
        <v>935.8759610641739</v>
      </c>
      <c r="C413" s="37">
        <f t="shared" si="19"/>
        <v>0.4391607617879794</v>
      </c>
    </row>
    <row r="414" spans="1:3" ht="15.75">
      <c r="A414" s="46">
        <f t="shared" si="20"/>
        <v>412</v>
      </c>
      <c r="B414" s="37">
        <f t="shared" si="18"/>
        <v>938.670012670967</v>
      </c>
      <c r="C414" s="37">
        <f t="shared" si="19"/>
        <v>0.43891888995970174</v>
      </c>
    </row>
    <row r="415" spans="1:3" ht="15.75">
      <c r="A415" s="46">
        <f t="shared" si="20"/>
        <v>413</v>
      </c>
      <c r="B415" s="37">
        <f t="shared" si="18"/>
        <v>941.4656021133802</v>
      </c>
      <c r="C415" s="37">
        <f t="shared" si="19"/>
        <v>0.4386777372140917</v>
      </c>
    </row>
    <row r="416" spans="1:3" ht="15.75">
      <c r="A416" s="46">
        <f t="shared" si="20"/>
        <v>414</v>
      </c>
      <c r="B416" s="37">
        <f t="shared" si="18"/>
        <v>944.2627265111273</v>
      </c>
      <c r="C416" s="37">
        <f t="shared" si="19"/>
        <v>0.43843729967998624</v>
      </c>
    </row>
    <row r="417" spans="1:3" ht="15.75">
      <c r="A417" s="46">
        <f t="shared" si="20"/>
        <v>415</v>
      </c>
      <c r="B417" s="37">
        <f t="shared" si="18"/>
        <v>947.0613829962696</v>
      </c>
      <c r="C417" s="37">
        <f t="shared" si="19"/>
        <v>0.43819757351634586</v>
      </c>
    </row>
    <row r="418" spans="1:3" ht="15.75">
      <c r="A418" s="46">
        <f t="shared" si="20"/>
        <v>416</v>
      </c>
      <c r="B418" s="37">
        <f t="shared" si="18"/>
        <v>949.8615687131262</v>
      </c>
      <c r="C418" s="37">
        <f t="shared" si="19"/>
        <v>0.4379585549119514</v>
      </c>
    </row>
    <row r="419" spans="1:3" ht="15.75">
      <c r="A419" s="46">
        <f t="shared" si="20"/>
        <v>417</v>
      </c>
      <c r="B419" s="37">
        <f t="shared" si="18"/>
        <v>952.6632808181897</v>
      </c>
      <c r="C419" s="37">
        <f t="shared" si="19"/>
        <v>0.4377202400851031</v>
      </c>
    </row>
    <row r="420" spans="1:3" ht="15.75">
      <c r="A420" s="46">
        <f t="shared" si="20"/>
        <v>418</v>
      </c>
      <c r="B420" s="37">
        <f t="shared" si="18"/>
        <v>955.4665164800525</v>
      </c>
      <c r="C420" s="37">
        <f t="shared" si="19"/>
        <v>0.437482625283318</v>
      </c>
    </row>
    <row r="421" spans="1:3" ht="15.75">
      <c r="A421" s="46">
        <f t="shared" si="20"/>
        <v>419</v>
      </c>
      <c r="B421" s="37">
        <f t="shared" si="18"/>
        <v>958.2712728793178</v>
      </c>
      <c r="C421" s="37">
        <f t="shared" si="19"/>
        <v>0.43724570678303926</v>
      </c>
    </row>
    <row r="422" spans="1:3" ht="15.75">
      <c r="A422" s="46">
        <f t="shared" si="20"/>
        <v>420</v>
      </c>
      <c r="B422" s="37">
        <f t="shared" si="18"/>
        <v>961.0775472085357</v>
      </c>
      <c r="C422" s="37">
        <f t="shared" si="19"/>
        <v>0.43700948088933755</v>
      </c>
    </row>
    <row r="423" spans="1:3" ht="15.75">
      <c r="A423" s="46">
        <f t="shared" si="20"/>
        <v>421</v>
      </c>
      <c r="B423" s="37">
        <f t="shared" si="18"/>
        <v>963.8853366720955</v>
      </c>
      <c r="C423" s="37">
        <f t="shared" si="19"/>
        <v>0.43677394393563657</v>
      </c>
    </row>
    <row r="424" spans="1:3" ht="15.75">
      <c r="A424" s="46">
        <f t="shared" si="20"/>
        <v>422</v>
      </c>
      <c r="B424" s="37">
        <f t="shared" si="18"/>
        <v>966.6946384861858</v>
      </c>
      <c r="C424" s="37">
        <f t="shared" si="19"/>
        <v>0.4365390922834113</v>
      </c>
    </row>
    <row r="425" spans="1:3" ht="15.75">
      <c r="A425" s="46">
        <f t="shared" si="20"/>
        <v>423</v>
      </c>
      <c r="B425" s="37">
        <f t="shared" si="18"/>
        <v>969.5054498786811</v>
      </c>
      <c r="C425" s="37">
        <f t="shared" si="19"/>
        <v>0.436304922321924</v>
      </c>
    </row>
    <row r="426" spans="1:3" ht="15.75">
      <c r="A426" s="46">
        <f t="shared" si="20"/>
        <v>424</v>
      </c>
      <c r="B426" s="37">
        <f t="shared" si="18"/>
        <v>972.317768089092</v>
      </c>
      <c r="C426" s="37">
        <f t="shared" si="19"/>
        <v>0.43607143046793473</v>
      </c>
    </row>
    <row r="427" spans="1:3" ht="15.75">
      <c r="A427" s="46">
        <f t="shared" si="20"/>
        <v>425</v>
      </c>
      <c r="B427" s="37">
        <f t="shared" si="18"/>
        <v>975.1315903684696</v>
      </c>
      <c r="C427" s="37">
        <f t="shared" si="19"/>
        <v>0.4358386131654362</v>
      </c>
    </row>
    <row r="428" spans="1:3" ht="15.75">
      <c r="A428" s="46">
        <f t="shared" si="20"/>
        <v>426</v>
      </c>
      <c r="B428" s="37">
        <f t="shared" si="18"/>
        <v>977.9469139793397</v>
      </c>
      <c r="C428" s="37">
        <f t="shared" si="19"/>
        <v>0.4356064668853792</v>
      </c>
    </row>
    <row r="429" spans="1:3" ht="15.75">
      <c r="A429" s="46">
        <f t="shared" si="20"/>
        <v>427</v>
      </c>
      <c r="B429" s="37">
        <f t="shared" si="18"/>
        <v>980.7637361956325</v>
      </c>
      <c r="C429" s="37">
        <f t="shared" si="19"/>
        <v>0.4353749881254036</v>
      </c>
    </row>
    <row r="430" spans="1:3" ht="15.75">
      <c r="A430" s="46">
        <f t="shared" si="20"/>
        <v>428</v>
      </c>
      <c r="B430" s="37">
        <f t="shared" si="18"/>
        <v>983.5820543025972</v>
      </c>
      <c r="C430" s="37">
        <f t="shared" si="19"/>
        <v>0.4351441734095797</v>
      </c>
    </row>
    <row r="431" spans="1:3" ht="15.75">
      <c r="A431" s="46">
        <f t="shared" si="20"/>
        <v>429</v>
      </c>
      <c r="B431" s="37">
        <f t="shared" si="18"/>
        <v>986.401865596738</v>
      </c>
      <c r="C431" s="37">
        <f t="shared" si="19"/>
        <v>0.43491401928814305</v>
      </c>
    </row>
    <row r="432" spans="1:3" ht="15.75">
      <c r="A432" s="46">
        <f t="shared" si="20"/>
        <v>430</v>
      </c>
      <c r="B432" s="37">
        <f t="shared" si="18"/>
        <v>989.2231673857374</v>
      </c>
      <c r="C432" s="37">
        <f t="shared" si="19"/>
        <v>0.43468452233723914</v>
      </c>
    </row>
    <row r="433" spans="1:3" ht="15.75">
      <c r="A433" s="46">
        <f t="shared" si="20"/>
        <v>431</v>
      </c>
      <c r="B433" s="37">
        <f t="shared" si="18"/>
        <v>992.0459569883798</v>
      </c>
      <c r="C433" s="37">
        <f t="shared" si="19"/>
        <v>0.4344556791586707</v>
      </c>
    </row>
    <row r="434" spans="1:3" ht="15.75">
      <c r="A434" s="46">
        <f t="shared" si="20"/>
        <v>432</v>
      </c>
      <c r="B434" s="37">
        <f t="shared" si="18"/>
        <v>994.8702317344894</v>
      </c>
      <c r="C434" s="37">
        <f t="shared" si="19"/>
        <v>0.43422748637964276</v>
      </c>
    </row>
    <row r="435" spans="1:3" ht="15.75">
      <c r="A435" s="46">
        <f t="shared" si="20"/>
        <v>433</v>
      </c>
      <c r="B435" s="37">
        <f t="shared" si="18"/>
        <v>997.6959889648502</v>
      </c>
      <c r="C435" s="37">
        <f t="shared" si="19"/>
        <v>0.43399994065251774</v>
      </c>
    </row>
    <row r="436" spans="1:3" ht="15.75">
      <c r="A436" s="46">
        <f t="shared" si="20"/>
        <v>434</v>
      </c>
      <c r="B436" s="37">
        <f t="shared" si="18"/>
        <v>1000.5232260311465</v>
      </c>
      <c r="C436" s="37">
        <f t="shared" si="19"/>
        <v>0.43377303865456646</v>
      </c>
    </row>
    <row r="437" spans="1:3" ht="15.75">
      <c r="A437" s="46">
        <f t="shared" si="20"/>
        <v>435</v>
      </c>
      <c r="B437" s="37">
        <f t="shared" si="18"/>
        <v>1003.3519402958793</v>
      </c>
      <c r="C437" s="37">
        <f t="shared" si="19"/>
        <v>0.43354677708773104</v>
      </c>
    </row>
    <row r="438" spans="1:3" ht="15.75">
      <c r="A438" s="46">
        <f t="shared" si="20"/>
        <v>436</v>
      </c>
      <c r="B438" s="37">
        <f t="shared" si="18"/>
        <v>1006.1821291323092</v>
      </c>
      <c r="C438" s="37">
        <f t="shared" si="19"/>
        <v>0.43332115267838117</v>
      </c>
    </row>
    <row r="439" spans="1:3" ht="15.75">
      <c r="A439" s="46">
        <f t="shared" si="20"/>
        <v>437</v>
      </c>
      <c r="B439" s="37">
        <f t="shared" si="18"/>
        <v>1009.0137899243834</v>
      </c>
      <c r="C439" s="37">
        <f t="shared" si="19"/>
        <v>0.4330961621770791</v>
      </c>
    </row>
    <row r="440" spans="1:3" ht="15.75">
      <c r="A440" s="46">
        <f t="shared" si="20"/>
        <v>438</v>
      </c>
      <c r="B440" s="37">
        <f t="shared" si="18"/>
        <v>1011.8469200666666</v>
      </c>
      <c r="C440" s="37">
        <f t="shared" si="19"/>
        <v>0.43287180235834677</v>
      </c>
    </row>
    <row r="441" spans="1:3" ht="15.75">
      <c r="A441" s="46">
        <f t="shared" si="20"/>
        <v>439</v>
      </c>
      <c r="B441" s="37">
        <f t="shared" si="18"/>
        <v>1014.681516964274</v>
      </c>
      <c r="C441" s="37">
        <f t="shared" si="19"/>
        <v>0.4326480700204346</v>
      </c>
    </row>
    <row r="442" spans="1:3" ht="15.75">
      <c r="A442" s="46">
        <f t="shared" si="20"/>
        <v>440</v>
      </c>
      <c r="B442" s="37">
        <f t="shared" si="18"/>
        <v>1017.517578032809</v>
      </c>
      <c r="C442" s="37">
        <f t="shared" si="19"/>
        <v>0.4324249619850917</v>
      </c>
    </row>
    <row r="443" spans="1:3" ht="15.75">
      <c r="A443" s="46">
        <f t="shared" si="20"/>
        <v>441</v>
      </c>
      <c r="B443" s="37">
        <f t="shared" si="18"/>
        <v>1020.3551006982913</v>
      </c>
      <c r="C443" s="37">
        <f t="shared" si="19"/>
        <v>0.4322024750973429</v>
      </c>
    </row>
    <row r="444" spans="1:3" ht="15.75">
      <c r="A444" s="46">
        <f t="shared" si="20"/>
        <v>442</v>
      </c>
      <c r="B444" s="37">
        <f t="shared" si="18"/>
        <v>1023.1940823970951</v>
      </c>
      <c r="C444" s="37">
        <f t="shared" si="19"/>
        <v>0.43198060622526413</v>
      </c>
    </row>
    <row r="445" spans="1:3" ht="15.75">
      <c r="A445" s="46">
        <f t="shared" si="20"/>
        <v>443</v>
      </c>
      <c r="B445" s="37">
        <f t="shared" si="18"/>
        <v>1026.0345205758817</v>
      </c>
      <c r="C445" s="37">
        <f t="shared" si="19"/>
        <v>0.4317593522597638</v>
      </c>
    </row>
    <row r="446" spans="1:3" ht="15.75">
      <c r="A446" s="46">
        <f t="shared" si="20"/>
        <v>444</v>
      </c>
      <c r="B446" s="37">
        <f t="shared" si="18"/>
        <v>1028.8764126915357</v>
      </c>
      <c r="C446" s="37">
        <f t="shared" si="19"/>
        <v>0.4315387101143646</v>
      </c>
    </row>
    <row r="447" spans="1:3" ht="15.75">
      <c r="A447" s="46">
        <f t="shared" si="20"/>
        <v>445</v>
      </c>
      <c r="B447" s="37">
        <f t="shared" si="18"/>
        <v>1031.7197562111055</v>
      </c>
      <c r="C447" s="37">
        <f t="shared" si="19"/>
        <v>0.4313186767249868</v>
      </c>
    </row>
    <row r="448" spans="1:3" ht="15.75">
      <c r="A448" s="46">
        <f t="shared" si="20"/>
        <v>446</v>
      </c>
      <c r="B448" s="37">
        <f t="shared" si="18"/>
        <v>1034.5645486117328</v>
      </c>
      <c r="C448" s="37">
        <f t="shared" si="19"/>
        <v>0.4310992490497388</v>
      </c>
    </row>
    <row r="449" spans="1:3" ht="15.75">
      <c r="A449" s="46">
        <f t="shared" si="20"/>
        <v>447</v>
      </c>
      <c r="B449" s="37">
        <f t="shared" si="18"/>
        <v>1037.410787380593</v>
      </c>
      <c r="C449" s="37">
        <f t="shared" si="19"/>
        <v>0.43088042406870586</v>
      </c>
    </row>
    <row r="450" spans="1:3" ht="15.75">
      <c r="A450" s="46">
        <f t="shared" si="20"/>
        <v>448</v>
      </c>
      <c r="B450" s="37">
        <f t="shared" si="18"/>
        <v>1040.258470014833</v>
      </c>
      <c r="C450" s="37">
        <f t="shared" si="19"/>
        <v>0.4306621987837427</v>
      </c>
    </row>
    <row r="451" spans="1:3" ht="15.75">
      <c r="A451" s="46">
        <f t="shared" si="20"/>
        <v>449</v>
      </c>
      <c r="B451" s="37">
        <f aca="true" t="shared" si="21" ref="B451:B502">((1.1271*A451)^19.4+(0.58186*A451^1.2267)^19.4)^(1/19.4)</f>
        <v>1043.1075940215114</v>
      </c>
      <c r="C451" s="37">
        <f aca="true" t="shared" si="22" ref="C451:C502">A451/B451</f>
        <v>0.430444570218267</v>
      </c>
    </row>
    <row r="452" spans="1:3" ht="15.75">
      <c r="A452" s="46">
        <f aca="true" t="shared" si="23" ref="A452:A502">A451+1</f>
        <v>450</v>
      </c>
      <c r="B452" s="37">
        <f t="shared" si="21"/>
        <v>1045.9581569175327</v>
      </c>
      <c r="C452" s="37">
        <f t="shared" si="22"/>
        <v>0.43022753541705944</v>
      </c>
    </row>
    <row r="453" spans="1:3" ht="15.75">
      <c r="A453" s="46">
        <f t="shared" si="23"/>
        <v>451</v>
      </c>
      <c r="B453" s="37">
        <f t="shared" si="21"/>
        <v>1048.8101562295951</v>
      </c>
      <c r="C453" s="37">
        <f t="shared" si="22"/>
        <v>0.43001109144605915</v>
      </c>
    </row>
    <row r="454" spans="1:3" ht="15.75">
      <c r="A454" s="46">
        <f t="shared" si="23"/>
        <v>452</v>
      </c>
      <c r="B454" s="37">
        <f t="shared" si="21"/>
        <v>1051.663589494116</v>
      </c>
      <c r="C454" s="37">
        <f t="shared" si="22"/>
        <v>0.4297952353921719</v>
      </c>
    </row>
    <row r="455" spans="1:3" ht="15.75">
      <c r="A455" s="46">
        <f t="shared" si="23"/>
        <v>453</v>
      </c>
      <c r="B455" s="37">
        <f t="shared" si="21"/>
        <v>1054.518454257185</v>
      </c>
      <c r="C455" s="37">
        <f t="shared" si="22"/>
        <v>0.42957996436306883</v>
      </c>
    </row>
    <row r="456" spans="1:3" ht="15.75">
      <c r="A456" s="46">
        <f t="shared" si="23"/>
        <v>454</v>
      </c>
      <c r="B456" s="37">
        <f t="shared" si="21"/>
        <v>1057.3747480745049</v>
      </c>
      <c r="C456" s="37">
        <f t="shared" si="22"/>
        <v>0.4293652754869934</v>
      </c>
    </row>
    <row r="457" spans="1:3" ht="15.75">
      <c r="A457" s="46">
        <f t="shared" si="23"/>
        <v>455</v>
      </c>
      <c r="B457" s="37">
        <f t="shared" si="21"/>
        <v>1060.232468511319</v>
      </c>
      <c r="C457" s="37">
        <f t="shared" si="22"/>
        <v>0.429151165912575</v>
      </c>
    </row>
    <row r="458" spans="1:3" ht="15.75">
      <c r="A458" s="46">
        <f t="shared" si="23"/>
        <v>456</v>
      </c>
      <c r="B458" s="37">
        <f t="shared" si="21"/>
        <v>1063.0916131423699</v>
      </c>
      <c r="C458" s="37">
        <f t="shared" si="22"/>
        <v>0.4289376328086338</v>
      </c>
    </row>
    <row r="459" spans="1:3" ht="15.75">
      <c r="A459" s="46">
        <f t="shared" si="23"/>
        <v>457</v>
      </c>
      <c r="B459" s="37">
        <f t="shared" si="21"/>
        <v>1065.9521795518313</v>
      </c>
      <c r="C459" s="37">
        <f t="shared" si="22"/>
        <v>0.42872467336399744</v>
      </c>
    </row>
    <row r="460" spans="1:3" ht="15.75">
      <c r="A460" s="46">
        <f t="shared" si="23"/>
        <v>458</v>
      </c>
      <c r="B460" s="37">
        <f t="shared" si="21"/>
        <v>1068.8141653332536</v>
      </c>
      <c r="C460" s="37">
        <f t="shared" si="22"/>
        <v>0.4285122847873154</v>
      </c>
    </row>
    <row r="461" spans="1:3" ht="15.75">
      <c r="A461" s="46">
        <f t="shared" si="23"/>
        <v>459</v>
      </c>
      <c r="B461" s="37">
        <f t="shared" si="21"/>
        <v>1071.6775680895066</v>
      </c>
      <c r="C461" s="37">
        <f t="shared" si="22"/>
        <v>0.42830046430687657</v>
      </c>
    </row>
    <row r="462" spans="1:3" ht="15.75">
      <c r="A462" s="46">
        <f t="shared" si="23"/>
        <v>460</v>
      </c>
      <c r="B462" s="37">
        <f t="shared" si="21"/>
        <v>1074.5423854327298</v>
      </c>
      <c r="C462" s="37">
        <f t="shared" si="22"/>
        <v>0.42808920917042564</v>
      </c>
    </row>
    <row r="463" spans="1:3" ht="15.75">
      <c r="A463" s="46">
        <f t="shared" si="23"/>
        <v>461</v>
      </c>
      <c r="B463" s="37">
        <f t="shared" si="21"/>
        <v>1077.40861498426</v>
      </c>
      <c r="C463" s="37">
        <f t="shared" si="22"/>
        <v>0.42787851664499155</v>
      </c>
    </row>
    <row r="464" spans="1:3" ht="15.75">
      <c r="A464" s="46">
        <f t="shared" si="23"/>
        <v>462</v>
      </c>
      <c r="B464" s="37">
        <f t="shared" si="21"/>
        <v>1080.276254374593</v>
      </c>
      <c r="C464" s="37">
        <f t="shared" si="22"/>
        <v>0.42766838401670393</v>
      </c>
    </row>
    <row r="465" spans="1:3" ht="15.75">
      <c r="A465" s="46">
        <f t="shared" si="23"/>
        <v>463</v>
      </c>
      <c r="B465" s="37">
        <f t="shared" si="21"/>
        <v>1083.1453012433246</v>
      </c>
      <c r="C465" s="37">
        <f t="shared" si="22"/>
        <v>0.42745880859062024</v>
      </c>
    </row>
    <row r="466" spans="1:3" ht="15.75">
      <c r="A466" s="46">
        <f t="shared" si="23"/>
        <v>464</v>
      </c>
      <c r="B466" s="37">
        <f t="shared" si="21"/>
        <v>1086.015753239086</v>
      </c>
      <c r="C466" s="37">
        <f t="shared" si="22"/>
        <v>0.42724978769055716</v>
      </c>
    </row>
    <row r="467" spans="1:3" ht="15.75">
      <c r="A467" s="46">
        <f t="shared" si="23"/>
        <v>465</v>
      </c>
      <c r="B467" s="37">
        <f t="shared" si="21"/>
        <v>1088.8876080195016</v>
      </c>
      <c r="C467" s="37">
        <f t="shared" si="22"/>
        <v>0.42704131865891526</v>
      </c>
    </row>
    <row r="468" spans="1:3" ht="15.75">
      <c r="A468" s="46">
        <f t="shared" si="23"/>
        <v>466</v>
      </c>
      <c r="B468" s="37">
        <f t="shared" si="21"/>
        <v>1091.7608632511315</v>
      </c>
      <c r="C468" s="37">
        <f t="shared" si="22"/>
        <v>0.42683339885651195</v>
      </c>
    </row>
    <row r="469" spans="1:3" ht="15.75">
      <c r="A469" s="46">
        <f t="shared" si="23"/>
        <v>467</v>
      </c>
      <c r="B469" s="37">
        <f t="shared" si="21"/>
        <v>1094.6355166094188</v>
      </c>
      <c r="C469" s="37">
        <f t="shared" si="22"/>
        <v>0.42662602566241425</v>
      </c>
    </row>
    <row r="470" spans="1:3" ht="15.75">
      <c r="A470" s="46">
        <f t="shared" si="23"/>
        <v>468</v>
      </c>
      <c r="B470" s="37">
        <f t="shared" si="21"/>
        <v>1097.5115657786307</v>
      </c>
      <c r="C470" s="37">
        <f t="shared" si="22"/>
        <v>0.4264191964737765</v>
      </c>
    </row>
    <row r="471" spans="1:3" ht="15.75">
      <c r="A471" s="46">
        <f t="shared" si="23"/>
        <v>469</v>
      </c>
      <c r="B471" s="37">
        <f t="shared" si="21"/>
        <v>1100.3890084518139</v>
      </c>
      <c r="C471" s="37">
        <f t="shared" si="22"/>
        <v>0.4262129087056739</v>
      </c>
    </row>
    <row r="472" spans="1:3" ht="15.75">
      <c r="A472" s="46">
        <f t="shared" si="23"/>
        <v>470</v>
      </c>
      <c r="B472" s="37">
        <f t="shared" si="21"/>
        <v>1103.2678423307443</v>
      </c>
      <c r="C472" s="37">
        <f t="shared" si="22"/>
        <v>0.4260071597909409</v>
      </c>
    </row>
    <row r="473" spans="1:3" ht="15.75">
      <c r="A473" s="46">
        <f t="shared" si="23"/>
        <v>471</v>
      </c>
      <c r="B473" s="37">
        <f t="shared" si="21"/>
        <v>1106.1480651258664</v>
      </c>
      <c r="C473" s="37">
        <f t="shared" si="22"/>
        <v>0.425801947180015</v>
      </c>
    </row>
    <row r="474" spans="1:3" ht="15.75">
      <c r="A474" s="46">
        <f t="shared" si="23"/>
        <v>472</v>
      </c>
      <c r="B474" s="37">
        <f t="shared" si="21"/>
        <v>1109.029674556246</v>
      </c>
      <c r="C474" s="37">
        <f t="shared" si="22"/>
        <v>0.4255972683407777</v>
      </c>
    </row>
    <row r="475" spans="1:3" ht="15.75">
      <c r="A475" s="46">
        <f t="shared" si="23"/>
        <v>473</v>
      </c>
      <c r="B475" s="37">
        <f t="shared" si="21"/>
        <v>1111.912668349526</v>
      </c>
      <c r="C475" s="37">
        <f t="shared" si="22"/>
        <v>0.4253931207583958</v>
      </c>
    </row>
    <row r="476" spans="1:3" ht="15.75">
      <c r="A476" s="46">
        <f t="shared" si="23"/>
        <v>474</v>
      </c>
      <c r="B476" s="37">
        <f t="shared" si="21"/>
        <v>1114.7970442418693</v>
      </c>
      <c r="C476" s="37">
        <f t="shared" si="22"/>
        <v>0.4251895019351699</v>
      </c>
    </row>
    <row r="477" spans="1:3" ht="15.75">
      <c r="A477" s="46">
        <f t="shared" si="23"/>
        <v>475</v>
      </c>
      <c r="B477" s="37">
        <f t="shared" si="21"/>
        <v>1117.682799977904</v>
      </c>
      <c r="C477" s="37">
        <f t="shared" si="22"/>
        <v>0.4249864093903838</v>
      </c>
    </row>
    <row r="478" spans="1:3" ht="15.75">
      <c r="A478" s="46">
        <f t="shared" si="23"/>
        <v>476</v>
      </c>
      <c r="B478" s="37">
        <f t="shared" si="21"/>
        <v>1120.5699333106868</v>
      </c>
      <c r="C478" s="37">
        <f t="shared" si="22"/>
        <v>0.4247838406601485</v>
      </c>
    </row>
    <row r="479" spans="1:3" ht="15.75">
      <c r="A479" s="46">
        <f t="shared" si="23"/>
        <v>477</v>
      </c>
      <c r="B479" s="37">
        <f t="shared" si="21"/>
        <v>1123.4584420016495</v>
      </c>
      <c r="C479" s="37">
        <f t="shared" si="22"/>
        <v>0.4245817932972546</v>
      </c>
    </row>
    <row r="480" spans="1:3" ht="15.75">
      <c r="A480" s="46">
        <f t="shared" si="23"/>
        <v>478</v>
      </c>
      <c r="B480" s="37">
        <f t="shared" si="21"/>
        <v>1126.3483238205436</v>
      </c>
      <c r="C480" s="37">
        <f t="shared" si="22"/>
        <v>0.42438026487102737</v>
      </c>
    </row>
    <row r="481" spans="1:3" ht="15.75">
      <c r="A481" s="46">
        <f t="shared" si="23"/>
        <v>479</v>
      </c>
      <c r="B481" s="37">
        <f t="shared" si="21"/>
        <v>1129.2395765453919</v>
      </c>
      <c r="C481" s="37">
        <f t="shared" si="22"/>
        <v>0.4241792529671809</v>
      </c>
    </row>
    <row r="482" spans="1:3" ht="15.75">
      <c r="A482" s="46">
        <f t="shared" si="23"/>
        <v>480</v>
      </c>
      <c r="B482" s="37">
        <f t="shared" si="21"/>
        <v>1132.1321979624604</v>
      </c>
      <c r="C482" s="37">
        <f t="shared" si="22"/>
        <v>0.4239787551876658</v>
      </c>
    </row>
    <row r="483" spans="1:3" ht="15.75">
      <c r="A483" s="46">
        <f t="shared" si="23"/>
        <v>481</v>
      </c>
      <c r="B483" s="37">
        <f t="shared" si="21"/>
        <v>1135.0261858661788</v>
      </c>
      <c r="C483" s="37">
        <f t="shared" si="22"/>
        <v>0.42377876915053886</v>
      </c>
    </row>
    <row r="484" spans="1:3" ht="15.75">
      <c r="A484" s="46">
        <f t="shared" si="23"/>
        <v>482</v>
      </c>
      <c r="B484" s="37">
        <f t="shared" si="21"/>
        <v>1137.9215380591213</v>
      </c>
      <c r="C484" s="37">
        <f t="shared" si="22"/>
        <v>0.42357929248981085</v>
      </c>
    </row>
    <row r="485" spans="1:3" ht="15.75">
      <c r="A485" s="46">
        <f t="shared" si="23"/>
        <v>483</v>
      </c>
      <c r="B485" s="37">
        <f t="shared" si="21"/>
        <v>1140.8182523519451</v>
      </c>
      <c r="C485" s="37">
        <f t="shared" si="22"/>
        <v>0.4233803228553126</v>
      </c>
    </row>
    <row r="486" spans="1:3" ht="15.75">
      <c r="A486" s="46">
        <f t="shared" si="23"/>
        <v>484</v>
      </c>
      <c r="B486" s="37">
        <f t="shared" si="21"/>
        <v>1143.7163265633474</v>
      </c>
      <c r="C486" s="37">
        <f t="shared" si="22"/>
        <v>0.42318185791255514</v>
      </c>
    </row>
    <row r="487" spans="1:3" ht="15.75">
      <c r="A487" s="46">
        <f t="shared" si="23"/>
        <v>485</v>
      </c>
      <c r="B487" s="37">
        <f t="shared" si="21"/>
        <v>1146.6157585200162</v>
      </c>
      <c r="C487" s="37">
        <f t="shared" si="22"/>
        <v>0.42298389534259434</v>
      </c>
    </row>
    <row r="488" spans="1:3" ht="15.75">
      <c r="A488" s="46">
        <f t="shared" si="23"/>
        <v>486</v>
      </c>
      <c r="B488" s="37">
        <f t="shared" si="21"/>
        <v>1149.5165460565984</v>
      </c>
      <c r="C488" s="37">
        <f t="shared" si="22"/>
        <v>0.42278643284189055</v>
      </c>
    </row>
    <row r="489" spans="1:3" ht="15.75">
      <c r="A489" s="46">
        <f t="shared" si="23"/>
        <v>487</v>
      </c>
      <c r="B489" s="37">
        <f t="shared" si="21"/>
        <v>1152.4186870156316</v>
      </c>
      <c r="C489" s="37">
        <f t="shared" si="22"/>
        <v>0.4225894681221828</v>
      </c>
    </row>
    <row r="490" spans="1:3" ht="15.75">
      <c r="A490" s="46">
        <f t="shared" si="23"/>
        <v>488</v>
      </c>
      <c r="B490" s="37">
        <f t="shared" si="21"/>
        <v>1155.3221792475128</v>
      </c>
      <c r="C490" s="37">
        <f t="shared" si="22"/>
        <v>0.4223929989103518</v>
      </c>
    </row>
    <row r="491" spans="1:3" ht="15.75">
      <c r="A491" s="46">
        <f t="shared" si="23"/>
        <v>489</v>
      </c>
      <c r="B491" s="37">
        <f t="shared" si="21"/>
        <v>1158.2270206104636</v>
      </c>
      <c r="C491" s="37">
        <f t="shared" si="22"/>
        <v>0.4221970229482853</v>
      </c>
    </row>
    <row r="492" spans="1:3" ht="15.75">
      <c r="A492" s="46">
        <f t="shared" si="23"/>
        <v>490</v>
      </c>
      <c r="B492" s="37">
        <f t="shared" si="21"/>
        <v>1161.1332089704601</v>
      </c>
      <c r="C492" s="37">
        <f t="shared" si="22"/>
        <v>0.4220015379927574</v>
      </c>
    </row>
    <row r="493" spans="1:3" ht="15.75">
      <c r="A493" s="46">
        <f t="shared" si="23"/>
        <v>491</v>
      </c>
      <c r="B493" s="37">
        <f t="shared" si="21"/>
        <v>1164.0407422012165</v>
      </c>
      <c r="C493" s="37">
        <f t="shared" si="22"/>
        <v>0.42180654181529115</v>
      </c>
    </row>
    <row r="494" spans="1:3" ht="15.75">
      <c r="A494" s="46">
        <f t="shared" si="23"/>
        <v>492</v>
      </c>
      <c r="B494" s="37">
        <f t="shared" si="21"/>
        <v>1166.9496181841153</v>
      </c>
      <c r="C494" s="37">
        <f t="shared" si="22"/>
        <v>0.42161203220204047</v>
      </c>
    </row>
    <row r="495" spans="1:3" ht="15.75">
      <c r="A495" s="46">
        <f t="shared" si="23"/>
        <v>493</v>
      </c>
      <c r="B495" s="37">
        <f t="shared" si="21"/>
        <v>1169.8598348081882</v>
      </c>
      <c r="C495" s="37">
        <f t="shared" si="22"/>
        <v>0.42141800695365605</v>
      </c>
    </row>
    <row r="496" spans="1:3" ht="15.75">
      <c r="A496" s="46">
        <f t="shared" si="23"/>
        <v>494</v>
      </c>
      <c r="B496" s="37">
        <f t="shared" si="21"/>
        <v>1172.771389970054</v>
      </c>
      <c r="C496" s="37">
        <f t="shared" si="22"/>
        <v>0.4212244638851686</v>
      </c>
    </row>
    <row r="497" spans="1:3" ht="15.75">
      <c r="A497" s="46">
        <f t="shared" si="23"/>
        <v>495</v>
      </c>
      <c r="B497" s="37">
        <f t="shared" si="21"/>
        <v>1175.6842815738876</v>
      </c>
      <c r="C497" s="37">
        <f t="shared" si="22"/>
        <v>0.4210314008258611</v>
      </c>
    </row>
    <row r="498" spans="1:3" ht="15.75">
      <c r="A498" s="46">
        <f t="shared" si="23"/>
        <v>496</v>
      </c>
      <c r="B498" s="37">
        <f t="shared" si="21"/>
        <v>1178.5985075313752</v>
      </c>
      <c r="C498" s="37">
        <f t="shared" si="22"/>
        <v>0.4208388156191485</v>
      </c>
    </row>
    <row r="499" spans="1:3" ht="15.75">
      <c r="A499" s="46">
        <f t="shared" si="23"/>
        <v>497</v>
      </c>
      <c r="B499" s="37">
        <f t="shared" si="21"/>
        <v>1181.5140657616666</v>
      </c>
      <c r="C499" s="37">
        <f t="shared" si="22"/>
        <v>0.4206467061224594</v>
      </c>
    </row>
    <row r="500" spans="1:3" ht="15.75">
      <c r="A500" s="46">
        <f t="shared" si="23"/>
        <v>498</v>
      </c>
      <c r="B500" s="37">
        <f t="shared" si="21"/>
        <v>1184.430954191343</v>
      </c>
      <c r="C500" s="37">
        <f t="shared" si="22"/>
        <v>0.42045507020711387</v>
      </c>
    </row>
    <row r="501" spans="1:3" ht="15.75">
      <c r="A501" s="46">
        <f t="shared" si="23"/>
        <v>499</v>
      </c>
      <c r="B501" s="37">
        <f t="shared" si="21"/>
        <v>1187.3491707543644</v>
      </c>
      <c r="C501" s="37">
        <f t="shared" si="22"/>
        <v>0.42026390575820916</v>
      </c>
    </row>
    <row r="502" spans="1:3" ht="15.75">
      <c r="A502" s="46">
        <f t="shared" si="23"/>
        <v>500</v>
      </c>
      <c r="B502" s="37">
        <f t="shared" si="21"/>
        <v>1190.268713392042</v>
      </c>
      <c r="C502" s="37">
        <f t="shared" si="22"/>
        <v>0.42007321067449893</v>
      </c>
    </row>
  </sheetData>
  <printOptions gridLines="1"/>
  <pageMargins left="0.7874015748031497" right="0.7874015748031497" top="0.1968503937007874" bottom="0.1968503937007874" header="0.5118110236220472" footer="0.5118110236220472"/>
  <pageSetup horizontalDpi="360" verticalDpi="36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pane ySplit="9735" topLeftCell="BM499" activePane="topLeft" state="split"/>
      <selection pane="topLeft" activeCell="L22" sqref="L22"/>
      <selection pane="bottomLeft" activeCell="H504" sqref="H504"/>
    </sheetView>
  </sheetViews>
  <sheetFormatPr defaultColWidth="8.796875" defaultRowHeight="15"/>
  <cols>
    <col min="1" max="1" width="7.09765625" style="37" bestFit="1" customWidth="1"/>
    <col min="2" max="2" width="10" style="37" bestFit="1" customWidth="1"/>
    <col min="3" max="3" width="12.69921875" style="37" bestFit="1" customWidth="1"/>
    <col min="4" max="5" width="10" style="37" bestFit="1" customWidth="1"/>
    <col min="6" max="6" width="12.69921875" style="37" bestFit="1" customWidth="1"/>
    <col min="7" max="7" width="10" style="37" bestFit="1" customWidth="1"/>
    <col min="8" max="8" width="10" style="37" customWidth="1"/>
    <col min="9" max="16384" width="9" style="37" customWidth="1"/>
  </cols>
  <sheetData>
    <row r="1" spans="1:8" ht="15.75">
      <c r="A1" s="48"/>
      <c r="B1" s="48" t="s">
        <v>340</v>
      </c>
      <c r="C1" s="48" t="s">
        <v>523</v>
      </c>
      <c r="D1" s="48" t="s">
        <v>341</v>
      </c>
      <c r="E1" s="48" t="s">
        <v>163</v>
      </c>
      <c r="F1" s="48" t="s">
        <v>389</v>
      </c>
      <c r="G1" s="48" t="s">
        <v>159</v>
      </c>
      <c r="H1" s="48"/>
    </row>
    <row r="2" spans="1:8" ht="15.75">
      <c r="A2" s="37">
        <v>5</v>
      </c>
      <c r="B2" s="46">
        <v>1102.5</v>
      </c>
      <c r="C2" s="48">
        <v>1342.6735758531638</v>
      </c>
      <c r="D2" s="46">
        <v>1594.89</v>
      </c>
      <c r="E2" s="46">
        <v>1044.4094961950154</v>
      </c>
      <c r="F2" s="48">
        <v>1084.298155368747</v>
      </c>
      <c r="G2" s="46">
        <v>595.6223970533739</v>
      </c>
      <c r="H2" s="46"/>
    </row>
    <row r="3" spans="1:8" ht="15.75">
      <c r="A3" s="37">
        <v>10</v>
      </c>
      <c r="B3" s="46">
        <v>1346.625</v>
      </c>
      <c r="C3" s="37">
        <v>1598.5404713441083</v>
      </c>
      <c r="D3" s="46">
        <v>1862.19</v>
      </c>
      <c r="E3" s="46">
        <v>612.932257942692</v>
      </c>
      <c r="F3" s="37">
        <v>690.4496343358455</v>
      </c>
      <c r="G3" s="46">
        <v>651.9695617118281</v>
      </c>
      <c r="H3" s="46"/>
    </row>
    <row r="4" spans="1:8" ht="15.75">
      <c r="A4" s="37">
        <v>15</v>
      </c>
      <c r="B4" s="46">
        <v>449.6625</v>
      </c>
      <c r="C4" s="37">
        <v>538.13003177406</v>
      </c>
      <c r="D4" s="46">
        <v>630.828</v>
      </c>
      <c r="E4" s="46">
        <v>202.50345434587254</v>
      </c>
      <c r="F4" s="37">
        <v>229.66718189595588</v>
      </c>
      <c r="G4" s="46">
        <v>217.4934382320244</v>
      </c>
      <c r="H4" s="46"/>
    </row>
    <row r="5" spans="1:8" ht="15.75">
      <c r="A5" s="37">
        <v>20</v>
      </c>
      <c r="B5" s="46">
        <v>202.3875</v>
      </c>
      <c r="C5" s="37">
        <v>243.64117930886061</v>
      </c>
      <c r="D5" s="46">
        <v>286.90200000000004</v>
      </c>
      <c r="E5" s="46">
        <v>90.67502711606056</v>
      </c>
      <c r="F5" s="37">
        <v>103.30867372542298</v>
      </c>
      <c r="G5" s="46">
        <v>97.94404159414269</v>
      </c>
      <c r="H5" s="46"/>
    </row>
    <row r="6" spans="1:8" ht="15.75">
      <c r="A6" s="37">
        <v>25</v>
      </c>
      <c r="B6" s="46">
        <v>107.8875</v>
      </c>
      <c r="C6" s="37">
        <v>130.45942623259972</v>
      </c>
      <c r="D6" s="46">
        <v>154.143</v>
      </c>
      <c r="E6" s="46">
        <v>48.25382020907509</v>
      </c>
      <c r="F6" s="37">
        <v>55.14692891735105</v>
      </c>
      <c r="G6" s="46">
        <v>52.30468467731974</v>
      </c>
      <c r="H6" s="46"/>
    </row>
    <row r="7" spans="1:8" ht="15.75">
      <c r="A7" s="37">
        <v>30</v>
      </c>
      <c r="B7" s="46">
        <v>64.4175</v>
      </c>
      <c r="C7" s="37">
        <v>77.7679315591976</v>
      </c>
      <c r="D7" s="46">
        <v>91.77300000000001</v>
      </c>
      <c r="E7" s="46">
        <v>28.815468699025153</v>
      </c>
      <c r="F7" s="37">
        <v>32.89744283404166</v>
      </c>
      <c r="G7" s="46">
        <v>31.32199285353337</v>
      </c>
      <c r="H7" s="46"/>
    </row>
    <row r="8" spans="1:8" ht="15.75">
      <c r="A8" s="37">
        <v>35</v>
      </c>
      <c r="B8" s="46">
        <v>41.65875</v>
      </c>
      <c r="C8" s="37">
        <v>50.460177357768224</v>
      </c>
      <c r="D8" s="46">
        <v>59.697</v>
      </c>
      <c r="E8" s="46">
        <v>18.67980509492555</v>
      </c>
      <c r="F8" s="37">
        <v>21.36125424866826</v>
      </c>
      <c r="G8" s="46">
        <v>20.338624500567093</v>
      </c>
      <c r="H8" s="46"/>
    </row>
    <row r="9" spans="1:8" ht="15.75">
      <c r="A9" s="37">
        <v>40</v>
      </c>
      <c r="B9" s="46">
        <v>28.58625</v>
      </c>
      <c r="C9" s="37">
        <v>34.636361373783814</v>
      </c>
      <c r="D9" s="46">
        <v>40.986</v>
      </c>
      <c r="E9" s="46">
        <v>12.876547375868778</v>
      </c>
      <c r="F9" s="37">
        <v>14.715846130756352</v>
      </c>
      <c r="G9" s="46">
        <v>14.03077850669841</v>
      </c>
      <c r="H9" s="46"/>
    </row>
    <row r="10" spans="1:8" ht="15.75">
      <c r="A10" s="37">
        <v>45</v>
      </c>
      <c r="B10" s="46">
        <v>20.55375</v>
      </c>
      <c r="C10" s="37">
        <v>24.914848156338834</v>
      </c>
      <c r="D10" s="46">
        <v>29.4921</v>
      </c>
      <c r="E10" s="46">
        <v>9.315317517261775</v>
      </c>
      <c r="F10" s="37">
        <v>10.637283701332148</v>
      </c>
      <c r="G10" s="46">
        <v>10.152604588381939</v>
      </c>
      <c r="H10" s="46"/>
    </row>
    <row r="11" spans="1:8" ht="15.75">
      <c r="A11" s="37">
        <v>50</v>
      </c>
      <c r="B11" s="46">
        <v>15.435</v>
      </c>
      <c r="C11" s="37">
        <v>18.642608299618292</v>
      </c>
      <c r="D11" s="46">
        <v>22.007700000000003</v>
      </c>
      <c r="E11" s="46">
        <v>7.044369103980161</v>
      </c>
      <c r="F11" s="37">
        <v>8.016360248791747</v>
      </c>
      <c r="G11" s="46">
        <v>7.680993785583542</v>
      </c>
      <c r="H11" s="46"/>
    </row>
    <row r="12" spans="1:8" ht="15.75">
      <c r="A12" s="37">
        <v>55</v>
      </c>
      <c r="B12" s="46">
        <v>11.89125</v>
      </c>
      <c r="C12" s="37">
        <v>14.392916803622189</v>
      </c>
      <c r="D12" s="46">
        <v>17.0181</v>
      </c>
      <c r="E12" s="46">
        <v>5.476917269966216</v>
      </c>
      <c r="F12" s="37">
        <v>6.230817229229643</v>
      </c>
      <c r="G12" s="46">
        <v>5.969104670357436</v>
      </c>
      <c r="H12" s="46"/>
    </row>
    <row r="13" spans="1:8" ht="15.75">
      <c r="A13" s="37">
        <v>60</v>
      </c>
      <c r="B13" s="46">
        <v>9.45</v>
      </c>
      <c r="C13" s="37">
        <v>11.404187397807197</v>
      </c>
      <c r="D13" s="46">
        <v>13.4541</v>
      </c>
      <c r="E13" s="46">
        <v>4.395394500119439</v>
      </c>
      <c r="F13" s="37">
        <v>4.982990159876886</v>
      </c>
      <c r="G13" s="46">
        <v>4.789739398771491</v>
      </c>
      <c r="H13" s="46"/>
    </row>
    <row r="14" spans="1:8" ht="15.75">
      <c r="A14" s="37">
        <v>65</v>
      </c>
      <c r="B14" s="46">
        <v>7.73325</v>
      </c>
      <c r="C14" s="37">
        <v>9.307984918245756</v>
      </c>
      <c r="D14" s="46">
        <v>10.9593</v>
      </c>
      <c r="E14" s="46">
        <v>3.6331462076418197</v>
      </c>
      <c r="F14" s="37">
        <v>4.105360734943366</v>
      </c>
      <c r="G14" s="46">
        <v>3.9579775813859475</v>
      </c>
      <c r="H14" s="46"/>
    </row>
    <row r="15" spans="1:8" ht="15.75">
      <c r="A15" s="37">
        <v>70</v>
      </c>
      <c r="B15" s="46">
        <v>6.425999999999999</v>
      </c>
      <c r="C15" s="37">
        <v>7.682597274756762</v>
      </c>
      <c r="D15" s="46">
        <v>8.9991</v>
      </c>
      <c r="E15" s="46">
        <v>3.053348966113455</v>
      </c>
      <c r="F15" s="37">
        <v>3.429949315022884</v>
      </c>
      <c r="G15" s="46">
        <v>3.3247495300445813</v>
      </c>
      <c r="H15" s="46"/>
    </row>
    <row r="16" spans="1:8" ht="15.75">
      <c r="A16" s="37">
        <v>75</v>
      </c>
      <c r="B16" s="46">
        <v>5.441624999999999</v>
      </c>
      <c r="C16" s="37">
        <v>6.5002160349760425</v>
      </c>
      <c r="D16" s="46">
        <v>7.60914</v>
      </c>
      <c r="E16" s="46">
        <v>2.6169669189293714</v>
      </c>
      <c r="F16" s="37">
        <v>2.9325398672266583</v>
      </c>
      <c r="G16" s="46">
        <v>2.8472284915385564</v>
      </c>
      <c r="H16" s="46"/>
    </row>
    <row r="17" spans="1:8" ht="15.75">
      <c r="A17" s="37">
        <v>80</v>
      </c>
      <c r="B17" s="46">
        <v>4.685625</v>
      </c>
      <c r="C17" s="37">
        <v>5.578419713231544</v>
      </c>
      <c r="D17" s="46">
        <v>6.51321</v>
      </c>
      <c r="E17" s="46">
        <v>2.28189597740897</v>
      </c>
      <c r="F17" s="37">
        <v>2.546967169002845</v>
      </c>
      <c r="G17" s="46">
        <v>2.480262362017271</v>
      </c>
      <c r="H17" s="46"/>
    </row>
    <row r="18" spans="1:8" ht="15.75">
      <c r="A18" s="37">
        <v>50.5</v>
      </c>
      <c r="B18" s="46">
        <v>15.04125</v>
      </c>
      <c r="C18" s="37">
        <v>18.17997725452774</v>
      </c>
      <c r="D18" s="46">
        <v>21.473100000000002</v>
      </c>
      <c r="E18" s="46">
        <v>6.86805451718215</v>
      </c>
      <c r="F18" s="37">
        <v>7.818468553735146</v>
      </c>
      <c r="G18" s="46">
        <v>7.491422694860248</v>
      </c>
      <c r="H18" s="46"/>
    </row>
    <row r="19" spans="1:8" ht="15.75">
      <c r="A19" s="37">
        <v>7.105</v>
      </c>
      <c r="B19" s="46">
        <v>419.7375</v>
      </c>
      <c r="C19" s="37">
        <v>512.6894385376432</v>
      </c>
      <c r="D19" s="46">
        <v>610.335</v>
      </c>
      <c r="E19" s="46">
        <v>396.09013564855366</v>
      </c>
      <c r="F19" s="37">
        <v>411.76846885739366</v>
      </c>
      <c r="G19" s="46">
        <v>224.41018427642587</v>
      </c>
      <c r="H19" s="46"/>
    </row>
    <row r="20" spans="1:8" ht="15.75">
      <c r="A20" s="37">
        <v>7.11</v>
      </c>
      <c r="B20" s="46">
        <v>418.95</v>
      </c>
      <c r="C20" s="37">
        <v>511.8501885376433</v>
      </c>
      <c r="D20" s="46">
        <v>609.4440000000001</v>
      </c>
      <c r="E20" s="46">
        <v>395.78331244099144</v>
      </c>
      <c r="F20" s="37">
        <v>411.43847897475797</v>
      </c>
      <c r="G20" s="46">
        <v>224.03391674433752</v>
      </c>
      <c r="H20" s="46"/>
    </row>
    <row r="21" spans="1:8" ht="15.75">
      <c r="A21" s="48" t="s">
        <v>521</v>
      </c>
      <c r="B21" s="46">
        <v>418.95</v>
      </c>
      <c r="C21" s="48">
        <v>511.42012808673763</v>
      </c>
      <c r="D21" s="46">
        <v>608.553</v>
      </c>
      <c r="E21" s="46">
        <v>395.78331244099144</v>
      </c>
      <c r="F21" s="48">
        <v>411.3248045899441</v>
      </c>
      <c r="G21" s="46">
        <v>224.03391674433752</v>
      </c>
      <c r="H21" s="46"/>
    </row>
    <row r="22" spans="1:8" ht="15.75">
      <c r="A22" s="48" t="s">
        <v>522</v>
      </c>
      <c r="B22" s="46">
        <v>3213</v>
      </c>
      <c r="C22" s="37">
        <v>1963.224648273854</v>
      </c>
      <c r="D22" s="46">
        <v>608.553</v>
      </c>
      <c r="E22" s="46">
        <v>1484.3920528716544</v>
      </c>
      <c r="F22" s="37">
        <v>1178.8121908619526</v>
      </c>
      <c r="G22" s="46">
        <v>1559.0311205938171</v>
      </c>
      <c r="H22" s="46"/>
    </row>
    <row r="23" spans="1:8" ht="15.75">
      <c r="A23" s="37">
        <v>7.115</v>
      </c>
      <c r="B23" s="46">
        <v>3205.125</v>
      </c>
      <c r="C23" s="37">
        <v>1958.702692332004</v>
      </c>
      <c r="D23" s="46">
        <v>607.662</v>
      </c>
      <c r="E23" s="46">
        <v>1481.3238207960326</v>
      </c>
      <c r="F23" s="37">
        <v>1176.5353614989199</v>
      </c>
      <c r="G23" s="46">
        <v>1555.2684452729336</v>
      </c>
      <c r="H23" s="46"/>
    </row>
    <row r="24" spans="1:8" ht="15.75">
      <c r="A24" s="37">
        <v>17.97</v>
      </c>
      <c r="B24" s="46">
        <v>272.475</v>
      </c>
      <c r="C24" s="37">
        <v>327.3656987778771</v>
      </c>
      <c r="D24" s="46">
        <v>384.91200000000003</v>
      </c>
      <c r="E24" s="46">
        <v>122.29862400382206</v>
      </c>
      <c r="F24" s="37">
        <v>139.12238323651763</v>
      </c>
      <c r="G24" s="46">
        <v>131.81274298997204</v>
      </c>
      <c r="H24" s="46"/>
    </row>
    <row r="25" spans="1:8" ht="15.75">
      <c r="A25" s="37">
        <v>18</v>
      </c>
      <c r="B25" s="46">
        <v>271.6875</v>
      </c>
      <c r="C25" s="37">
        <v>326.0963883269715</v>
      </c>
      <c r="D25" s="46">
        <v>383.13</v>
      </c>
      <c r="E25" s="46">
        <v>121.90371240004094</v>
      </c>
      <c r="F25" s="37">
        <v>138.5959139103859</v>
      </c>
      <c r="G25" s="46">
        <v>131.4364754578837</v>
      </c>
      <c r="H25" s="46"/>
    </row>
    <row r="26" spans="1:8" ht="15.75">
      <c r="A26" s="37">
        <v>18.02</v>
      </c>
      <c r="B26" s="46">
        <v>270.9</v>
      </c>
      <c r="C26" s="37">
        <v>325.2571383269716</v>
      </c>
      <c r="D26" s="46">
        <v>382.239</v>
      </c>
      <c r="E26" s="46">
        <v>121.54403615474742</v>
      </c>
      <c r="F26" s="37">
        <v>138.2162409925409</v>
      </c>
      <c r="G26" s="46">
        <v>131.04583467900417</v>
      </c>
      <c r="H26" s="46"/>
    </row>
    <row r="28" spans="2:8" ht="15.75">
      <c r="B28" s="49">
        <v>7.875</v>
      </c>
      <c r="C28" s="37">
        <v>8.3925</v>
      </c>
      <c r="D28" s="49">
        <v>8.91</v>
      </c>
      <c r="E28" s="49">
        <v>4.83</v>
      </c>
      <c r="F28" s="37">
        <v>4.956</v>
      </c>
      <c r="G28" s="49">
        <v>5.2</v>
      </c>
      <c r="H28" s="49"/>
    </row>
  </sheetData>
  <printOptions gridLines="1"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29"/>
  <sheetViews>
    <sheetView workbookViewId="0" topLeftCell="K1">
      <selection activeCell="N2" sqref="N2:T29"/>
    </sheetView>
  </sheetViews>
  <sheetFormatPr defaultColWidth="10.59765625" defaultRowHeight="15"/>
  <cols>
    <col min="1" max="16384" width="10.59765625" style="1" customWidth="1"/>
  </cols>
  <sheetData>
    <row r="1" ht="15.75">
      <c r="B1" s="1" t="s">
        <v>173</v>
      </c>
    </row>
    <row r="2" spans="2:20" s="10" customFormat="1" ht="15.75">
      <c r="B2" s="10" t="s">
        <v>108</v>
      </c>
      <c r="C2" s="10" t="s">
        <v>349</v>
      </c>
      <c r="D2" s="10" t="s">
        <v>350</v>
      </c>
      <c r="E2" s="10" t="s">
        <v>228</v>
      </c>
      <c r="F2" s="10" t="s">
        <v>398</v>
      </c>
      <c r="G2" s="10" t="s">
        <v>356</v>
      </c>
      <c r="H2" s="10" t="s">
        <v>333</v>
      </c>
      <c r="I2" s="10" t="s">
        <v>145</v>
      </c>
      <c r="J2" s="1"/>
      <c r="K2" s="10" t="s">
        <v>398</v>
      </c>
      <c r="O2" s="10" t="s">
        <v>340</v>
      </c>
      <c r="P2" s="10" t="s">
        <v>523</v>
      </c>
      <c r="Q2" s="10" t="s">
        <v>341</v>
      </c>
      <c r="R2" s="10" t="s">
        <v>163</v>
      </c>
      <c r="S2" s="10" t="s">
        <v>389</v>
      </c>
      <c r="T2" s="10" t="s">
        <v>159</v>
      </c>
    </row>
    <row r="3" spans="1:20" s="10" customFormat="1" ht="15.75">
      <c r="A3" s="10" t="s">
        <v>216</v>
      </c>
      <c r="B3" s="10" t="s">
        <v>217</v>
      </c>
      <c r="C3" s="10" t="s">
        <v>224</v>
      </c>
      <c r="D3" s="10" t="s">
        <v>225</v>
      </c>
      <c r="E3" s="10" t="s">
        <v>229</v>
      </c>
      <c r="F3" s="10" t="s">
        <v>170</v>
      </c>
      <c r="G3" s="10" t="s">
        <v>226</v>
      </c>
      <c r="H3" s="10" t="s">
        <v>334</v>
      </c>
      <c r="I3" s="10" t="s">
        <v>144</v>
      </c>
      <c r="J3" s="10" t="s">
        <v>469</v>
      </c>
      <c r="K3" s="10" t="s">
        <v>170</v>
      </c>
      <c r="M3" s="10" t="s">
        <v>2</v>
      </c>
      <c r="N3" s="1">
        <v>5</v>
      </c>
      <c r="O3" s="5">
        <v>1102.5</v>
      </c>
      <c r="P3" s="10">
        <v>1342.6735758531638</v>
      </c>
      <c r="Q3" s="5">
        <v>1594.89</v>
      </c>
      <c r="R3" s="5">
        <v>1044.4094961950154</v>
      </c>
      <c r="S3" s="10">
        <v>1084.298155368747</v>
      </c>
      <c r="T3" s="5">
        <v>595.6223970533739</v>
      </c>
    </row>
    <row r="4" spans="1:20" ht="15.75">
      <c r="A4" s="1">
        <v>5</v>
      </c>
      <c r="B4" s="5">
        <v>520.7139999999999</v>
      </c>
      <c r="C4" s="5">
        <v>570.605</v>
      </c>
      <c r="D4" s="5">
        <v>1102.36</v>
      </c>
      <c r="E4" s="5">
        <v>1084.7359637028644</v>
      </c>
      <c r="F4" s="5">
        <v>370.80320770916865</v>
      </c>
      <c r="G4" s="5">
        <v>497.1560767361915</v>
      </c>
      <c r="H4" s="5">
        <v>924.7041401807999</v>
      </c>
      <c r="I4" s="4">
        <v>3105.36</v>
      </c>
      <c r="J4" s="5">
        <v>356.78105458164424</v>
      </c>
      <c r="K4" s="5">
        <v>370.80320770916865</v>
      </c>
      <c r="L4" s="26">
        <f>J4/K4*100</f>
        <v>96.21843801887432</v>
      </c>
      <c r="M4" s="5">
        <v>308.06913027196794</v>
      </c>
      <c r="N4" s="1">
        <v>10</v>
      </c>
      <c r="O4" s="5">
        <v>1346.625</v>
      </c>
      <c r="P4" s="1">
        <v>1598.5404713441083</v>
      </c>
      <c r="Q4" s="5">
        <v>1862.19</v>
      </c>
      <c r="R4" s="5">
        <v>612.932257942692</v>
      </c>
      <c r="S4" s="1">
        <v>690.4496343358455</v>
      </c>
      <c r="T4" s="5">
        <v>651.9695617118281</v>
      </c>
    </row>
    <row r="5" spans="1:20" ht="15.75">
      <c r="A5" s="1">
        <v>10</v>
      </c>
      <c r="B5" s="5">
        <v>70.6876</v>
      </c>
      <c r="C5" s="5">
        <v>78.9531</v>
      </c>
      <c r="D5" s="5">
        <v>1346.454</v>
      </c>
      <c r="E5" s="5">
        <v>165.11862550259715</v>
      </c>
      <c r="F5" s="5">
        <v>50.35120636971722</v>
      </c>
      <c r="G5" s="5">
        <v>66.45263090219075</v>
      </c>
      <c r="H5" s="5">
        <v>140.7585640490841</v>
      </c>
      <c r="I5" s="4">
        <v>503.94</v>
      </c>
      <c r="J5" s="5">
        <v>52.109160738970154</v>
      </c>
      <c r="K5" s="5">
        <v>50.35120636971722</v>
      </c>
      <c r="L5" s="26">
        <f aca="true" t="shared" si="0" ref="L5:L19">J5/K5*100</f>
        <v>103.49138480683995</v>
      </c>
      <c r="M5" s="5">
        <v>41.83257326789195</v>
      </c>
      <c r="N5" s="1">
        <v>15</v>
      </c>
      <c r="O5" s="5">
        <v>449.6625</v>
      </c>
      <c r="P5" s="1">
        <v>538.13003177406</v>
      </c>
      <c r="Q5" s="5">
        <v>630.828</v>
      </c>
      <c r="R5" s="5">
        <v>202.50345434587254</v>
      </c>
      <c r="S5" s="1">
        <v>229.66718189595588</v>
      </c>
      <c r="T5" s="5">
        <v>217.4934382320244</v>
      </c>
    </row>
    <row r="6" spans="1:20" ht="15.75">
      <c r="A6" s="1">
        <v>15</v>
      </c>
      <c r="B6" s="5">
        <v>21.47608</v>
      </c>
      <c r="C6" s="5">
        <v>23.988700000000005</v>
      </c>
      <c r="D6" s="5">
        <v>449.6054</v>
      </c>
      <c r="E6" s="5">
        <v>52.482089382274076</v>
      </c>
      <c r="F6" s="5">
        <v>15.343834486146966</v>
      </c>
      <c r="G6" s="5">
        <v>20.250029783773204</v>
      </c>
      <c r="H6" s="5">
        <v>44.739371571551665</v>
      </c>
      <c r="I6" s="4">
        <v>162.986</v>
      </c>
      <c r="J6" s="5">
        <v>16.053162222423143</v>
      </c>
      <c r="K6" s="5">
        <v>15.343834486146966</v>
      </c>
      <c r="L6" s="26">
        <f t="shared" si="0"/>
        <v>104.62288443554696</v>
      </c>
      <c r="M6" s="5">
        <v>12.747898742267118</v>
      </c>
      <c r="N6" s="1">
        <v>20</v>
      </c>
      <c r="O6" s="5">
        <v>202.3875</v>
      </c>
      <c r="P6" s="1">
        <v>243.64117930886061</v>
      </c>
      <c r="Q6" s="5">
        <v>286.90200000000004</v>
      </c>
      <c r="R6" s="5">
        <v>90.67502711606056</v>
      </c>
      <c r="S6" s="1">
        <v>103.30867372542298</v>
      </c>
      <c r="T6" s="5">
        <v>97.94404159414269</v>
      </c>
    </row>
    <row r="7" spans="1:20" ht="15.75">
      <c r="A7" s="1">
        <v>20</v>
      </c>
      <c r="B7" s="5">
        <v>9.28112</v>
      </c>
      <c r="C7" s="5">
        <v>10.38734</v>
      </c>
      <c r="D7" s="5">
        <v>202.3618</v>
      </c>
      <c r="E7" s="5">
        <v>23.125758143750296</v>
      </c>
      <c r="F7" s="5">
        <v>6.740294772777582</v>
      </c>
      <c r="G7" s="5">
        <v>8.882320472747713</v>
      </c>
      <c r="H7" s="5">
        <v>19.71399955003564</v>
      </c>
      <c r="I7" s="4">
        <v>72.186</v>
      </c>
      <c r="J7" s="5">
        <v>7.082842922022572</v>
      </c>
      <c r="K7" s="5">
        <v>6.740294772777582</v>
      </c>
      <c r="L7" s="26">
        <f t="shared" si="0"/>
        <v>105.08209448982053</v>
      </c>
      <c r="M7" s="5">
        <v>5.599942787050861</v>
      </c>
      <c r="N7" s="1">
        <v>25</v>
      </c>
      <c r="O7" s="5">
        <v>107.8875</v>
      </c>
      <c r="P7" s="1">
        <v>130.45942623259972</v>
      </c>
      <c r="Q7" s="5">
        <v>154.143</v>
      </c>
      <c r="R7" s="5">
        <v>48.25382020907509</v>
      </c>
      <c r="S7" s="1">
        <v>55.14692891735105</v>
      </c>
      <c r="T7" s="5">
        <v>52.30468467731974</v>
      </c>
    </row>
    <row r="8" spans="1:20" ht="15.75">
      <c r="A8" s="1">
        <v>25</v>
      </c>
      <c r="B8" s="5">
        <v>4.96432</v>
      </c>
      <c r="C8" s="5">
        <v>5.49644</v>
      </c>
      <c r="D8" s="5">
        <v>107.87379999999999</v>
      </c>
      <c r="E8" s="5">
        <v>12.22741351270849</v>
      </c>
      <c r="F8" s="5">
        <v>3.6629139063349334</v>
      </c>
      <c r="G8" s="5">
        <v>4.8698629829866</v>
      </c>
      <c r="H8" s="5">
        <v>10.42349500454231</v>
      </c>
      <c r="I8" s="4">
        <v>37.99979999999999</v>
      </c>
      <c r="J8" s="5">
        <v>3.856105623349207</v>
      </c>
      <c r="K8" s="5">
        <v>3.6629139063349334</v>
      </c>
      <c r="L8" s="26">
        <f t="shared" si="0"/>
        <v>105.27426311276801</v>
      </c>
      <c r="M8" s="5">
        <v>3.0432064176498694</v>
      </c>
      <c r="N8" s="1">
        <v>30</v>
      </c>
      <c r="O8" s="5">
        <v>64.4175</v>
      </c>
      <c r="P8" s="1">
        <v>77.7679315591976</v>
      </c>
      <c r="Q8" s="5">
        <v>91.77300000000001</v>
      </c>
      <c r="R8" s="5">
        <v>28.815468699025153</v>
      </c>
      <c r="S8" s="1">
        <v>32.89744283404166</v>
      </c>
      <c r="T8" s="5">
        <v>31.32199285353337</v>
      </c>
    </row>
    <row r="9" spans="1:20" ht="15.75">
      <c r="A9" s="1">
        <v>30</v>
      </c>
      <c r="B9" s="5">
        <v>3.0487399999999996</v>
      </c>
      <c r="C9" s="5">
        <v>3.3537600000000003</v>
      </c>
      <c r="D9" s="5">
        <v>64.40932</v>
      </c>
      <c r="E9" s="5">
        <v>7.352692257306378</v>
      </c>
      <c r="F9" s="5">
        <v>2.3154532652822786</v>
      </c>
      <c r="G9" s="5">
        <v>3.093898130293701</v>
      </c>
      <c r="H9" s="5">
        <v>6.267944642120253</v>
      </c>
      <c r="I9" s="4">
        <v>22.5638</v>
      </c>
      <c r="J9" s="5">
        <v>2.432274306720526</v>
      </c>
      <c r="K9" s="5">
        <v>2.3154532652822786</v>
      </c>
      <c r="L9" s="26">
        <f t="shared" si="0"/>
        <v>105.04527744912207</v>
      </c>
      <c r="M9" s="5">
        <v>1.9237149484973615</v>
      </c>
      <c r="N9" s="1">
        <v>35</v>
      </c>
      <c r="O9" s="5">
        <v>41.65875</v>
      </c>
      <c r="P9" s="1">
        <v>50.460177357768224</v>
      </c>
      <c r="Q9" s="5">
        <v>59.697</v>
      </c>
      <c r="R9" s="5">
        <v>18.67980509492555</v>
      </c>
      <c r="S9" s="1">
        <v>21.36125424866826</v>
      </c>
      <c r="T9" s="5">
        <v>20.338624500567093</v>
      </c>
    </row>
    <row r="10" spans="1:20" ht="15.75">
      <c r="A10" s="1">
        <v>35</v>
      </c>
      <c r="B10" s="5">
        <v>2.07746</v>
      </c>
      <c r="C10" s="5">
        <v>2.247485</v>
      </c>
      <c r="D10" s="5">
        <v>41.653459999999995</v>
      </c>
      <c r="E10" s="5">
        <v>4.838803204360437</v>
      </c>
      <c r="F10" s="5">
        <v>1.6203359650491063</v>
      </c>
      <c r="G10" s="5">
        <v>2.191611336406186</v>
      </c>
      <c r="H10" s="5">
        <v>4.124931325516448</v>
      </c>
      <c r="I10" s="4">
        <v>14.5734</v>
      </c>
      <c r="J10" s="5">
        <v>1.6985446457192774</v>
      </c>
      <c r="K10" s="5">
        <v>1.6203359650491063</v>
      </c>
      <c r="L10" s="26">
        <f t="shared" si="0"/>
        <v>104.82669534943025</v>
      </c>
      <c r="M10" s="5">
        <v>1.3462005751918558</v>
      </c>
      <c r="N10" s="1">
        <v>40</v>
      </c>
      <c r="O10" s="5">
        <v>28.58625</v>
      </c>
      <c r="P10" s="1">
        <v>34.636361373783814</v>
      </c>
      <c r="Q10" s="5">
        <v>40.986</v>
      </c>
      <c r="R10" s="5">
        <v>12.876547375868778</v>
      </c>
      <c r="S10" s="1">
        <v>14.715846130756352</v>
      </c>
      <c r="T10" s="5">
        <v>14.03077850669841</v>
      </c>
    </row>
    <row r="11" spans="1:20" ht="15.75">
      <c r="A11" s="1">
        <v>40</v>
      </c>
      <c r="B11" s="5">
        <v>1.5324639999999998</v>
      </c>
      <c r="C11" s="5">
        <v>1.632629</v>
      </c>
      <c r="D11" s="5">
        <v>28.58262</v>
      </c>
      <c r="E11" s="5">
        <v>3.4241604384612963</v>
      </c>
      <c r="F11" s="5">
        <v>1.2329253100327375</v>
      </c>
      <c r="G11" s="5">
        <v>1.6846608567297252</v>
      </c>
      <c r="H11" s="5">
        <v>2.9189917547122093</v>
      </c>
      <c r="I11" s="4">
        <v>10.0334</v>
      </c>
      <c r="J11" s="5">
        <v>1.2872269556903502</v>
      </c>
      <c r="K11" s="5">
        <v>1.2329253100327375</v>
      </c>
      <c r="L11" s="26">
        <f t="shared" si="0"/>
        <v>104.40429320541492</v>
      </c>
      <c r="M11" s="5">
        <v>1.0243337167945705</v>
      </c>
      <c r="N11" s="1">
        <v>45</v>
      </c>
      <c r="O11" s="5">
        <v>20.55375</v>
      </c>
      <c r="P11" s="1">
        <v>24.914848156338834</v>
      </c>
      <c r="Q11" s="5">
        <v>29.4921</v>
      </c>
      <c r="R11" s="5">
        <v>9.315317517261775</v>
      </c>
      <c r="S11" s="1">
        <v>10.637283701332148</v>
      </c>
      <c r="T11" s="5">
        <v>10.152604588381939</v>
      </c>
    </row>
    <row r="12" spans="1:20" ht="15.75">
      <c r="A12" s="1">
        <v>45</v>
      </c>
      <c r="B12" s="5">
        <v>1.206006</v>
      </c>
      <c r="C12" s="5">
        <v>1.2599890000000002</v>
      </c>
      <c r="D12" s="5">
        <v>20.551139999999997</v>
      </c>
      <c r="E12" s="5">
        <v>2.567300167858215</v>
      </c>
      <c r="F12" s="5">
        <v>0.9953959776247707</v>
      </c>
      <c r="G12" s="5">
        <v>1.3767834629567015</v>
      </c>
      <c r="H12" s="5">
        <v>2.1885446539464493</v>
      </c>
      <c r="I12" s="4">
        <v>7.264</v>
      </c>
      <c r="J12" s="5">
        <v>1.0350551729956443</v>
      </c>
      <c r="K12" s="5">
        <v>0.9953959776247707</v>
      </c>
      <c r="L12" s="26">
        <f t="shared" si="0"/>
        <v>103.98426317388873</v>
      </c>
      <c r="M12" s="5">
        <v>0.8269906158513957</v>
      </c>
      <c r="N12" s="1">
        <v>50</v>
      </c>
      <c r="O12" s="5">
        <v>15.435</v>
      </c>
      <c r="P12" s="1">
        <v>18.642608299618292</v>
      </c>
      <c r="Q12" s="5">
        <v>22.007700000000003</v>
      </c>
      <c r="R12" s="5">
        <v>7.044369103980161</v>
      </c>
      <c r="S12" s="1">
        <v>8.016360248791747</v>
      </c>
      <c r="T12" s="5">
        <v>7.680993785583542</v>
      </c>
    </row>
    <row r="13" spans="1:20" ht="15.75">
      <c r="A13" s="1">
        <v>50</v>
      </c>
      <c r="B13" s="5">
        <v>0.992864</v>
      </c>
      <c r="C13" s="5">
        <v>1.020102</v>
      </c>
      <c r="D13" s="5">
        <v>15.433039999999998</v>
      </c>
      <c r="E13" s="5">
        <v>2.006423413271219</v>
      </c>
      <c r="F13" s="5">
        <v>0.842521725695398</v>
      </c>
      <c r="G13" s="5">
        <v>1.176299989621707</v>
      </c>
      <c r="H13" s="5">
        <v>1.7104144227634486</v>
      </c>
      <c r="I13" s="4">
        <v>5.4934</v>
      </c>
      <c r="J13" s="5">
        <v>0.8726854347640741</v>
      </c>
      <c r="K13" s="5">
        <v>0.842521725695398</v>
      </c>
      <c r="L13" s="26">
        <f t="shared" si="0"/>
        <v>103.58016988152794</v>
      </c>
      <c r="M13" s="5">
        <v>0.6999802856985935</v>
      </c>
      <c r="N13" s="1">
        <v>55</v>
      </c>
      <c r="O13" s="5">
        <v>11.89125</v>
      </c>
      <c r="P13" s="1">
        <v>14.392916803622189</v>
      </c>
      <c r="Q13" s="5">
        <v>17.0181</v>
      </c>
      <c r="R13" s="5">
        <v>5.476917269966216</v>
      </c>
      <c r="S13" s="1">
        <v>6.230817229229643</v>
      </c>
      <c r="T13" s="5">
        <v>5.969104670357436</v>
      </c>
    </row>
    <row r="14" spans="1:20" ht="15.75">
      <c r="A14" s="1">
        <v>55</v>
      </c>
      <c r="B14" s="5">
        <v>0.84987</v>
      </c>
      <c r="C14" s="5">
        <v>0.8594010000000001</v>
      </c>
      <c r="D14" s="5">
        <v>11.88974</v>
      </c>
      <c r="E14" s="5">
        <v>1.6309019534283775</v>
      </c>
      <c r="F14" s="5">
        <v>0.7387827361889879</v>
      </c>
      <c r="G14" s="5">
        <v>1.0400640890741697</v>
      </c>
      <c r="H14" s="5">
        <v>1.3902938954988686</v>
      </c>
      <c r="I14" s="4">
        <v>4.313</v>
      </c>
      <c r="J14" s="5">
        <v>0.7621210096377089</v>
      </c>
      <c r="K14" s="5">
        <v>0.7387827361889879</v>
      </c>
      <c r="L14" s="26">
        <f t="shared" si="0"/>
        <v>103.15901716506148</v>
      </c>
      <c r="M14" s="5">
        <v>0.613792303480277</v>
      </c>
      <c r="N14" s="1">
        <v>60</v>
      </c>
      <c r="O14" s="5">
        <v>9.45</v>
      </c>
      <c r="P14" s="1">
        <v>11.404187397807197</v>
      </c>
      <c r="Q14" s="5">
        <v>13.4541</v>
      </c>
      <c r="R14" s="5">
        <v>4.395394500119439</v>
      </c>
      <c r="S14" s="1">
        <v>4.982990159876886</v>
      </c>
      <c r="T14" s="5">
        <v>4.789739398771491</v>
      </c>
    </row>
    <row r="15" spans="1:20" ht="15.75">
      <c r="A15" s="1">
        <v>60</v>
      </c>
      <c r="B15" s="5">
        <v>0.750044</v>
      </c>
      <c r="C15" s="5">
        <v>0.7476090000000001</v>
      </c>
      <c r="D15" s="5">
        <v>9.448799999999999</v>
      </c>
      <c r="E15" s="5">
        <v>1.3708195852119998</v>
      </c>
      <c r="F15" s="5">
        <v>0.6666777970684522</v>
      </c>
      <c r="G15" s="5">
        <v>0.9450976586908937</v>
      </c>
      <c r="H15" s="5">
        <v>1.1685816533263667</v>
      </c>
      <c r="I15" s="4">
        <v>3.47764</v>
      </c>
      <c r="J15" s="5">
        <v>0.6852592776243268</v>
      </c>
      <c r="K15" s="5">
        <v>0.6666777970684522</v>
      </c>
      <c r="L15" s="26">
        <f t="shared" si="0"/>
        <v>102.78717554980561</v>
      </c>
      <c r="M15" s="5">
        <v>0.5538863872925207</v>
      </c>
      <c r="N15" s="1">
        <v>65</v>
      </c>
      <c r="O15" s="5">
        <v>7.73325</v>
      </c>
      <c r="P15" s="1">
        <v>9.307984918245756</v>
      </c>
      <c r="Q15" s="5">
        <v>10.9593</v>
      </c>
      <c r="R15" s="5">
        <v>3.6331462076418197</v>
      </c>
      <c r="S15" s="1">
        <v>4.105360734943366</v>
      </c>
      <c r="T15" s="5">
        <v>3.9579775813859475</v>
      </c>
    </row>
    <row r="16" spans="1:20" ht="15.75">
      <c r="A16" s="1">
        <v>65</v>
      </c>
      <c r="B16" s="5">
        <v>0.677198</v>
      </c>
      <c r="C16" s="5">
        <v>0.663765</v>
      </c>
      <c r="D16" s="5">
        <v>7.7322679999999995</v>
      </c>
      <c r="E16" s="5">
        <v>1.1807381608223777</v>
      </c>
      <c r="F16" s="5">
        <v>0.6108363023152471</v>
      </c>
      <c r="G16" s="5">
        <v>0.8731093309308134</v>
      </c>
      <c r="H16" s="5">
        <v>1.0065430688356853</v>
      </c>
      <c r="I16" s="4">
        <v>2.8783600000000003</v>
      </c>
      <c r="J16" s="5">
        <v>0.6263989621725687</v>
      </c>
      <c r="K16" s="5">
        <v>0.6108363023152471</v>
      </c>
      <c r="L16" s="26">
        <f t="shared" si="0"/>
        <v>102.54776276366265</v>
      </c>
      <c r="M16" s="5">
        <v>0.5074923961833624</v>
      </c>
      <c r="N16" s="1">
        <v>70</v>
      </c>
      <c r="O16" s="5">
        <v>6.425999999999999</v>
      </c>
      <c r="P16" s="1">
        <v>7.682597274756762</v>
      </c>
      <c r="Q16" s="5">
        <v>8.9991</v>
      </c>
      <c r="R16" s="5">
        <v>3.053348966113455</v>
      </c>
      <c r="S16" s="1">
        <v>3.429949315022884</v>
      </c>
      <c r="T16" s="5">
        <v>3.3247495300445813</v>
      </c>
    </row>
    <row r="17" spans="1:20" ht="15.75">
      <c r="A17" s="1">
        <v>70</v>
      </c>
      <c r="B17" s="5">
        <v>0.62054</v>
      </c>
      <c r="C17" s="5">
        <v>0.603211</v>
      </c>
      <c r="D17" s="5">
        <v>6.425183999999999</v>
      </c>
      <c r="E17" s="5">
        <v>1.04099049529606</v>
      </c>
      <c r="F17" s="5">
        <v>0.5701929489201006</v>
      </c>
      <c r="G17" s="5">
        <v>0.8175354932254869</v>
      </c>
      <c r="H17" s="5">
        <v>0.8874124700384785</v>
      </c>
      <c r="I17" s="4">
        <v>2.43344</v>
      </c>
      <c r="J17" s="5">
        <v>0.5830375810640936</v>
      </c>
      <c r="K17" s="5">
        <v>0.5701929489201006</v>
      </c>
      <c r="L17" s="26">
        <f t="shared" si="0"/>
        <v>102.2526816875445</v>
      </c>
      <c r="M17" s="5">
        <v>0.4737252596768208</v>
      </c>
      <c r="N17" s="1">
        <v>75</v>
      </c>
      <c r="O17" s="5">
        <v>5.441624999999999</v>
      </c>
      <c r="P17" s="1">
        <v>6.5002160349760425</v>
      </c>
      <c r="Q17" s="5">
        <v>7.60914</v>
      </c>
      <c r="R17" s="5">
        <v>2.6169669189293714</v>
      </c>
      <c r="S17" s="1">
        <v>2.9325398672266583</v>
      </c>
      <c r="T17" s="5">
        <v>2.8472284915385564</v>
      </c>
    </row>
    <row r="18" spans="1:20" ht="15.75">
      <c r="A18" s="1">
        <v>75</v>
      </c>
      <c r="B18" s="5">
        <v>0.577372</v>
      </c>
      <c r="C18" s="5">
        <v>0.556631</v>
      </c>
      <c r="D18" s="5">
        <v>5.4409339999999995</v>
      </c>
      <c r="E18" s="5">
        <v>0.9337954961513218</v>
      </c>
      <c r="F18" s="5">
        <v>0.5383864338737407</v>
      </c>
      <c r="G18" s="5">
        <v>0.7743891455749141</v>
      </c>
      <c r="H18" s="5">
        <v>0.7960320209405732</v>
      </c>
      <c r="I18" s="4">
        <v>2.09748</v>
      </c>
      <c r="J18" s="5">
        <v>0.5492313198132853</v>
      </c>
      <c r="K18" s="5">
        <v>0.5383864338737407</v>
      </c>
      <c r="L18" s="26">
        <f t="shared" si="0"/>
        <v>102.01433120472865</v>
      </c>
      <c r="M18" s="5">
        <v>0.44729990729691455</v>
      </c>
      <c r="N18" s="1">
        <v>80</v>
      </c>
      <c r="O18" s="5">
        <v>4.685625</v>
      </c>
      <c r="P18" s="1">
        <v>5.578419713231544</v>
      </c>
      <c r="Q18" s="5">
        <v>6.51321</v>
      </c>
      <c r="R18" s="5">
        <v>2.28189597740897</v>
      </c>
      <c r="S18" s="1">
        <v>2.546967169002845</v>
      </c>
      <c r="T18" s="5">
        <v>2.480262362017271</v>
      </c>
    </row>
    <row r="19" spans="1:20" ht="15.75">
      <c r="A19" s="1">
        <v>80</v>
      </c>
      <c r="B19" s="5">
        <v>0.544996</v>
      </c>
      <c r="C19" s="5">
        <v>0.519367</v>
      </c>
      <c r="D19" s="5">
        <v>4.685029999999999</v>
      </c>
      <c r="E19" s="5">
        <v>0.850993811615502</v>
      </c>
      <c r="F19" s="5">
        <v>0.5129412218366529</v>
      </c>
      <c r="G19" s="5">
        <v>0.7415601654654068</v>
      </c>
      <c r="H19" s="5">
        <v>0.7254461244032748</v>
      </c>
      <c r="I19" s="4">
        <v>1.8387000000000002</v>
      </c>
      <c r="J19" s="5">
        <v>0.5224039045674885</v>
      </c>
      <c r="K19" s="5">
        <v>0.5129412218366529</v>
      </c>
      <c r="L19" s="26">
        <f t="shared" si="0"/>
        <v>101.84478890133907</v>
      </c>
      <c r="M19" s="5">
        <v>0.42615962539298957</v>
      </c>
      <c r="N19" s="1">
        <v>50.5</v>
      </c>
      <c r="O19" s="5">
        <v>15.04125</v>
      </c>
      <c r="P19" s="1">
        <v>18.17997725452774</v>
      </c>
      <c r="Q19" s="5">
        <v>21.473100000000002</v>
      </c>
      <c r="R19" s="5">
        <v>6.86805451718215</v>
      </c>
      <c r="S19" s="1">
        <v>7.818468553735146</v>
      </c>
      <c r="T19" s="5">
        <v>7.491422694860248</v>
      </c>
    </row>
    <row r="20" spans="10:20" ht="15.75">
      <c r="J20" s="5">
        <v>0.8606588473432722</v>
      </c>
      <c r="M20" s="5">
        <v>0.690581787921304</v>
      </c>
      <c r="N20" s="1">
        <v>7.105</v>
      </c>
      <c r="O20" s="5">
        <v>419.7375</v>
      </c>
      <c r="P20" s="1">
        <v>512.6894385376432</v>
      </c>
      <c r="Q20" s="5">
        <v>610.335</v>
      </c>
      <c r="R20" s="5">
        <v>396.09013564855366</v>
      </c>
      <c r="S20" s="1">
        <v>411.76846885739366</v>
      </c>
      <c r="T20" s="5">
        <v>224.41018427642587</v>
      </c>
    </row>
    <row r="21" spans="1:20" ht="15.75">
      <c r="A21" s="11" t="s">
        <v>218</v>
      </c>
      <c r="B21" s="1">
        <v>2.698</v>
      </c>
      <c r="C21" s="1">
        <v>2.329</v>
      </c>
      <c r="D21" s="1">
        <v>7.874</v>
      </c>
      <c r="E21" s="1">
        <v>3.179</v>
      </c>
      <c r="F21" s="1">
        <v>2.648</v>
      </c>
      <c r="G21" s="1">
        <v>3.987</v>
      </c>
      <c r="H21" s="1">
        <v>2.71</v>
      </c>
      <c r="I21" s="10">
        <v>4.54</v>
      </c>
      <c r="K21" s="1">
        <v>2.648</v>
      </c>
      <c r="N21" s="1">
        <v>7.11</v>
      </c>
      <c r="O21" s="5">
        <v>418.95</v>
      </c>
      <c r="P21" s="1">
        <v>511.8501885376433</v>
      </c>
      <c r="Q21" s="5">
        <v>609.4440000000001</v>
      </c>
      <c r="R21" s="5">
        <v>395.78331244099144</v>
      </c>
      <c r="S21" s="1">
        <v>411.43847897475797</v>
      </c>
      <c r="T21" s="5">
        <v>224.03391674433752</v>
      </c>
    </row>
    <row r="22" spans="1:20" s="10" customFormat="1" ht="15.75">
      <c r="A22" s="11" t="s">
        <v>223</v>
      </c>
      <c r="B22" s="10" t="s">
        <v>222</v>
      </c>
      <c r="C22" s="10" t="s">
        <v>221</v>
      </c>
      <c r="D22" s="10" t="s">
        <v>221</v>
      </c>
      <c r="E22" s="10" t="s">
        <v>219</v>
      </c>
      <c r="F22" s="10" t="s">
        <v>220</v>
      </c>
      <c r="G22" s="10" t="s">
        <v>219</v>
      </c>
      <c r="H22" s="10" t="s">
        <v>219</v>
      </c>
      <c r="I22" s="1"/>
      <c r="J22" s="4">
        <v>2.648</v>
      </c>
      <c r="K22" s="10" t="s">
        <v>220</v>
      </c>
      <c r="M22" s="4">
        <v>2.2</v>
      </c>
      <c r="N22" s="10" t="s">
        <v>521</v>
      </c>
      <c r="O22" s="5">
        <v>418.95</v>
      </c>
      <c r="P22" s="10">
        <v>511.42012808673763</v>
      </c>
      <c r="Q22" s="5">
        <v>608.553</v>
      </c>
      <c r="R22" s="5">
        <v>395.78331244099144</v>
      </c>
      <c r="S22" s="10">
        <v>411.3248045899441</v>
      </c>
      <c r="T22" s="5">
        <v>224.03391674433752</v>
      </c>
    </row>
    <row r="23" spans="10:20" ht="15.75">
      <c r="J23" s="10"/>
      <c r="N23" s="10" t="s">
        <v>522</v>
      </c>
      <c r="O23" s="5">
        <v>3213</v>
      </c>
      <c r="P23" s="1">
        <v>1963.224648273854</v>
      </c>
      <c r="Q23" s="5">
        <v>608.553</v>
      </c>
      <c r="R23" s="5">
        <v>1484.3920528716544</v>
      </c>
      <c r="S23" s="1">
        <v>1178.8121908619526</v>
      </c>
      <c r="T23" s="5">
        <v>1559.0311205938171</v>
      </c>
    </row>
    <row r="24" spans="14:20" ht="15.75">
      <c r="N24" s="1">
        <v>7.115</v>
      </c>
      <c r="O24" s="5">
        <v>3205.125</v>
      </c>
      <c r="P24" s="1">
        <v>1958.702692332004</v>
      </c>
      <c r="Q24" s="5">
        <v>607.662</v>
      </c>
      <c r="R24" s="5">
        <v>1481.3238207960326</v>
      </c>
      <c r="S24" s="1">
        <v>1176.5353614989199</v>
      </c>
      <c r="T24" s="5">
        <v>1555.2684452729336</v>
      </c>
    </row>
    <row r="25" spans="14:20" ht="15.75">
      <c r="N25" s="1">
        <v>17.97</v>
      </c>
      <c r="O25" s="5">
        <v>272.475</v>
      </c>
      <c r="P25" s="1">
        <v>327.3656987778771</v>
      </c>
      <c r="Q25" s="5">
        <v>384.91200000000003</v>
      </c>
      <c r="R25" s="5">
        <v>122.29862400382206</v>
      </c>
      <c r="S25" s="1">
        <v>139.12238323651763</v>
      </c>
      <c r="T25" s="5">
        <v>131.81274298997204</v>
      </c>
    </row>
    <row r="26" spans="14:20" ht="15.75">
      <c r="N26" s="1">
        <v>18</v>
      </c>
      <c r="O26" s="5">
        <v>271.6875</v>
      </c>
      <c r="P26" s="1">
        <v>326.0963883269715</v>
      </c>
      <c r="Q26" s="5">
        <v>383.13</v>
      </c>
      <c r="R26" s="5">
        <v>121.90371240004094</v>
      </c>
      <c r="S26" s="1">
        <v>138.5959139103859</v>
      </c>
      <c r="T26" s="5">
        <v>131.4364754578837</v>
      </c>
    </row>
    <row r="27" spans="14:20" ht="15.75">
      <c r="N27" s="1">
        <v>18.02</v>
      </c>
      <c r="O27" s="5">
        <v>270.9</v>
      </c>
      <c r="P27" s="1">
        <v>325.2571383269716</v>
      </c>
      <c r="Q27" s="5">
        <v>382.239</v>
      </c>
      <c r="R27" s="5">
        <v>121.54403615474742</v>
      </c>
      <c r="S27" s="1">
        <v>138.2162409925409</v>
      </c>
      <c r="T27" s="5">
        <v>131.04583467900417</v>
      </c>
    </row>
    <row r="29" spans="15:20" ht="15.75">
      <c r="O29" s="4">
        <v>7.875</v>
      </c>
      <c r="P29" s="1">
        <v>8.3925</v>
      </c>
      <c r="Q29" s="4">
        <v>8.91</v>
      </c>
      <c r="R29" s="4">
        <v>4.83</v>
      </c>
      <c r="S29" s="1">
        <v>4.956</v>
      </c>
      <c r="T29" s="4">
        <v>5.2</v>
      </c>
    </row>
  </sheetData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D86"/>
  <sheetViews>
    <sheetView workbookViewId="0" topLeftCell="A5">
      <pane xSplit="5610" ySplit="8475" topLeftCell="U24" activePane="topLeft" state="split"/>
      <selection pane="topLeft" activeCell="A5" sqref="A1:IV16384"/>
      <selection pane="topRight" activeCell="AE24" sqref="AE24"/>
      <selection pane="bottomLeft" activeCell="A33" sqref="A33"/>
      <selection pane="bottomRight" activeCell="V32" sqref="V32:AD32"/>
    </sheetView>
  </sheetViews>
  <sheetFormatPr defaultColWidth="10.59765625" defaultRowHeight="15"/>
  <cols>
    <col min="1" max="20" width="10.59765625" style="1" customWidth="1"/>
    <col min="21" max="21" width="2.5" style="1" customWidth="1"/>
    <col min="22" max="16384" width="10.59765625" style="1" customWidth="1"/>
  </cols>
  <sheetData>
    <row r="2" spans="1:30" ht="15.75">
      <c r="A2" s="36"/>
      <c r="B2" s="52" t="s">
        <v>547</v>
      </c>
      <c r="C2" s="52" t="s">
        <v>548</v>
      </c>
      <c r="D2" s="1">
        <v>1</v>
      </c>
      <c r="E2" s="1">
        <v>0.9</v>
      </c>
      <c r="F2" s="1">
        <v>0.84</v>
      </c>
      <c r="G2" s="1">
        <v>0.83</v>
      </c>
      <c r="H2" s="1">
        <v>0.82</v>
      </c>
      <c r="I2" s="1">
        <v>0.81</v>
      </c>
      <c r="J2" s="1">
        <v>0.8</v>
      </c>
      <c r="K2" s="1">
        <v>0.74</v>
      </c>
      <c r="L2" s="1">
        <v>0.73</v>
      </c>
      <c r="M2" s="1">
        <v>0.7</v>
      </c>
      <c r="N2" s="1">
        <v>0.6</v>
      </c>
      <c r="O2" s="1">
        <v>0.5</v>
      </c>
      <c r="P2" s="1">
        <v>0.4</v>
      </c>
      <c r="Q2" s="1">
        <v>0.3</v>
      </c>
      <c r="R2" s="1">
        <v>0.2</v>
      </c>
      <c r="S2" s="1">
        <v>0.1</v>
      </c>
      <c r="T2" s="1">
        <v>0</v>
      </c>
      <c r="V2" s="1" t="s">
        <v>596</v>
      </c>
      <c r="W2" s="48" t="s">
        <v>597</v>
      </c>
      <c r="X2" s="48" t="s">
        <v>586</v>
      </c>
      <c r="Y2" s="48" t="s">
        <v>598</v>
      </c>
      <c r="Z2" s="56" t="s">
        <v>599</v>
      </c>
      <c r="AA2" s="48" t="s">
        <v>600</v>
      </c>
      <c r="AB2" s="48" t="s">
        <v>601</v>
      </c>
      <c r="AC2" s="48" t="s">
        <v>551</v>
      </c>
      <c r="AD2" s="48" t="s">
        <v>561</v>
      </c>
    </row>
    <row r="3" spans="1:3" ht="15.75">
      <c r="A3" s="1" t="s">
        <v>346</v>
      </c>
      <c r="C3" s="34" t="s">
        <v>546</v>
      </c>
    </row>
    <row r="4" spans="1:26" ht="15.75">
      <c r="A4" s="1">
        <v>1</v>
      </c>
      <c r="B4" s="1" t="s">
        <v>109</v>
      </c>
      <c r="C4" s="1">
        <f>AtomW!I3</f>
        <v>-0.009785170000000001</v>
      </c>
      <c r="D4" s="50"/>
      <c r="E4" s="50"/>
      <c r="F4" s="50">
        <v>14</v>
      </c>
      <c r="G4" s="50"/>
      <c r="H4" s="50">
        <v>1</v>
      </c>
      <c r="I4" s="50">
        <v>4</v>
      </c>
      <c r="J4" s="50">
        <v>4</v>
      </c>
      <c r="K4" s="50">
        <v>4</v>
      </c>
      <c r="L4" s="50">
        <v>4</v>
      </c>
      <c r="M4" s="50">
        <v>4</v>
      </c>
      <c r="N4" s="50">
        <v>4</v>
      </c>
      <c r="O4" s="50">
        <v>4</v>
      </c>
      <c r="P4" s="50">
        <v>4</v>
      </c>
      <c r="Q4" s="50">
        <v>4</v>
      </c>
      <c r="R4" s="50">
        <v>4</v>
      </c>
      <c r="S4" s="50">
        <v>4</v>
      </c>
      <c r="T4" s="50">
        <v>4</v>
      </c>
      <c r="U4" s="50"/>
      <c r="X4" s="1">
        <v>4</v>
      </c>
      <c r="Y4" s="1">
        <v>16</v>
      </c>
      <c r="Z4" s="1">
        <v>4</v>
      </c>
    </row>
    <row r="5" spans="1:21" ht="15.75">
      <c r="A5" s="1">
        <v>6</v>
      </c>
      <c r="B5" s="1" t="s">
        <v>110</v>
      </c>
      <c r="C5" s="1">
        <f>AtomW!I4</f>
        <v>0.06388328000000001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</row>
    <row r="6" spans="1:21" ht="15.75">
      <c r="A6" s="1">
        <v>7</v>
      </c>
      <c r="B6" s="1" t="s">
        <v>344</v>
      </c>
      <c r="C6" s="1">
        <f>AtomW!I5</f>
        <v>0.07757069000000001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</row>
    <row r="7" spans="1:30" ht="15.75">
      <c r="A7" s="1">
        <v>8</v>
      </c>
      <c r="B7" s="1" t="s">
        <v>111</v>
      </c>
      <c r="C7" s="1">
        <f>AtomW!I6</f>
        <v>0.09092096000000001</v>
      </c>
      <c r="D7" s="50">
        <v>12</v>
      </c>
      <c r="E7" s="50">
        <v>3</v>
      </c>
      <c r="F7" s="50">
        <v>11</v>
      </c>
      <c r="G7" s="54">
        <v>4</v>
      </c>
      <c r="H7" s="54">
        <v>13</v>
      </c>
      <c r="I7" s="50">
        <v>9</v>
      </c>
      <c r="J7" s="50">
        <v>9</v>
      </c>
      <c r="K7" s="50">
        <v>9</v>
      </c>
      <c r="L7" s="50">
        <v>9</v>
      </c>
      <c r="M7" s="50">
        <v>9</v>
      </c>
      <c r="N7" s="50">
        <v>9</v>
      </c>
      <c r="O7" s="50">
        <v>9</v>
      </c>
      <c r="P7" s="50">
        <v>9</v>
      </c>
      <c r="Q7" s="50">
        <v>9</v>
      </c>
      <c r="R7" s="50">
        <v>9</v>
      </c>
      <c r="S7" s="50">
        <v>9</v>
      </c>
      <c r="T7" s="50">
        <v>9</v>
      </c>
      <c r="U7" s="50"/>
      <c r="V7" s="54">
        <v>2</v>
      </c>
      <c r="W7" s="54">
        <v>8</v>
      </c>
      <c r="X7" s="54">
        <v>24</v>
      </c>
      <c r="Y7" s="54">
        <v>36</v>
      </c>
      <c r="Z7" s="54">
        <v>24</v>
      </c>
      <c r="AA7" s="54">
        <v>12</v>
      </c>
      <c r="AB7" s="54">
        <v>12</v>
      </c>
      <c r="AC7" s="54">
        <v>12</v>
      </c>
      <c r="AD7" s="54">
        <v>4</v>
      </c>
    </row>
    <row r="8" spans="1:21" ht="15.75">
      <c r="A8" s="1">
        <v>9</v>
      </c>
      <c r="B8" s="1" t="s">
        <v>112</v>
      </c>
      <c r="C8" s="1">
        <f>AtomW!I7</f>
        <v>0.10393907000000002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</row>
    <row r="9" spans="1:26" ht="15.75">
      <c r="A9" s="1">
        <v>11</v>
      </c>
      <c r="B9" s="1" t="s">
        <v>113</v>
      </c>
      <c r="C9" s="1">
        <f>AtomW!I8</f>
        <v>0.12899872999999998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W9" s="1">
        <v>0.868</v>
      </c>
      <c r="X9" s="1">
        <v>0.22</v>
      </c>
      <c r="Y9" s="1">
        <v>0.342</v>
      </c>
      <c r="Z9" s="1">
        <v>0.222</v>
      </c>
    </row>
    <row r="10" spans="1:28" ht="15.75">
      <c r="A10" s="1">
        <v>12</v>
      </c>
      <c r="B10" s="1" t="s">
        <v>114</v>
      </c>
      <c r="C10" s="1">
        <f>AtomW!I9</f>
        <v>0.14105024</v>
      </c>
      <c r="D10" s="50"/>
      <c r="E10" s="50"/>
      <c r="F10" s="50">
        <v>1</v>
      </c>
      <c r="G10" s="50">
        <v>1</v>
      </c>
      <c r="H10" s="54"/>
      <c r="I10" s="50">
        <f aca="true" t="shared" si="0" ref="I10:N10">3*I2</f>
        <v>2.43</v>
      </c>
      <c r="J10" s="50">
        <f t="shared" si="0"/>
        <v>2.4000000000000004</v>
      </c>
      <c r="K10" s="50">
        <f t="shared" si="0"/>
        <v>2.2199999999999998</v>
      </c>
      <c r="L10" s="50">
        <f t="shared" si="0"/>
        <v>2.19</v>
      </c>
      <c r="M10" s="50">
        <f t="shared" si="0"/>
        <v>2.0999999999999996</v>
      </c>
      <c r="N10" s="50">
        <f t="shared" si="0"/>
        <v>1.7999999999999998</v>
      </c>
      <c r="O10" s="50">
        <f aca="true" t="shared" si="1" ref="O10:T10">3*O2</f>
        <v>1.5</v>
      </c>
      <c r="P10" s="50">
        <f t="shared" si="1"/>
        <v>1.2000000000000002</v>
      </c>
      <c r="Q10" s="50">
        <f t="shared" si="1"/>
        <v>0.8999999999999999</v>
      </c>
      <c r="R10" s="50">
        <f t="shared" si="1"/>
        <v>0.6000000000000001</v>
      </c>
      <c r="S10" s="50">
        <f t="shared" si="1"/>
        <v>0.30000000000000004</v>
      </c>
      <c r="T10" s="50">
        <f t="shared" si="1"/>
        <v>0</v>
      </c>
      <c r="U10" s="50"/>
      <c r="X10" s="1">
        <v>0.296</v>
      </c>
      <c r="Y10" s="1">
        <v>2.626</v>
      </c>
      <c r="Z10" s="1">
        <v>1.475</v>
      </c>
      <c r="AA10" s="1">
        <v>0.064</v>
      </c>
      <c r="AB10" s="1">
        <v>0.128</v>
      </c>
    </row>
    <row r="11" spans="1:28" ht="15.75">
      <c r="A11" s="1">
        <v>13</v>
      </c>
      <c r="B11" s="1" t="s">
        <v>108</v>
      </c>
      <c r="C11" s="1">
        <f>AtomW!I10</f>
        <v>0.15278951000000002</v>
      </c>
      <c r="D11" s="50"/>
      <c r="E11" s="50">
        <v>2</v>
      </c>
      <c r="F11" s="50"/>
      <c r="G11" s="50">
        <v>2</v>
      </c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W11" s="1">
        <v>1.159</v>
      </c>
      <c r="X11" s="1">
        <v>4.994</v>
      </c>
      <c r="Y11" s="1">
        <v>4.889</v>
      </c>
      <c r="Z11" s="1">
        <v>3.177</v>
      </c>
      <c r="AA11" s="1">
        <v>1.99</v>
      </c>
      <c r="AB11" s="1">
        <v>1.964</v>
      </c>
    </row>
    <row r="12" spans="1:30" ht="15.75">
      <c r="A12" s="1">
        <v>14</v>
      </c>
      <c r="B12" s="1" t="s">
        <v>115</v>
      </c>
      <c r="C12" s="1">
        <f>AtomW!I11</f>
        <v>0.16422151999999998</v>
      </c>
      <c r="D12" s="50">
        <v>3</v>
      </c>
      <c r="E12" s="50"/>
      <c r="F12" s="50"/>
      <c r="G12" s="50"/>
      <c r="H12" s="50"/>
      <c r="I12" s="50">
        <f aca="true" t="shared" si="2" ref="I12:N12">1+I2</f>
        <v>1.81</v>
      </c>
      <c r="J12" s="50">
        <f t="shared" si="2"/>
        <v>1.8</v>
      </c>
      <c r="K12" s="50">
        <f t="shared" si="2"/>
        <v>1.74</v>
      </c>
      <c r="L12" s="50">
        <f t="shared" si="2"/>
        <v>1.73</v>
      </c>
      <c r="M12" s="50">
        <f t="shared" si="2"/>
        <v>1.7</v>
      </c>
      <c r="N12" s="50">
        <f t="shared" si="2"/>
        <v>1.6</v>
      </c>
      <c r="O12" s="50">
        <f aca="true" t="shared" si="3" ref="O12:T12">1+O2</f>
        <v>1.5</v>
      </c>
      <c r="P12" s="50">
        <f t="shared" si="3"/>
        <v>1.4</v>
      </c>
      <c r="Q12" s="50">
        <f t="shared" si="3"/>
        <v>1.3</v>
      </c>
      <c r="R12" s="50">
        <f t="shared" si="3"/>
        <v>1.2</v>
      </c>
      <c r="S12" s="50">
        <f t="shared" si="3"/>
        <v>1.1</v>
      </c>
      <c r="T12" s="50">
        <f t="shared" si="3"/>
        <v>1</v>
      </c>
      <c r="U12" s="50"/>
      <c r="V12" s="1">
        <v>1</v>
      </c>
      <c r="W12" s="1">
        <v>2.831</v>
      </c>
      <c r="X12" s="1">
        <v>6.392</v>
      </c>
      <c r="Y12" s="1">
        <v>5.939</v>
      </c>
      <c r="Z12" s="1">
        <v>5.47</v>
      </c>
      <c r="AA12" s="1">
        <v>2.986</v>
      </c>
      <c r="AB12" s="1">
        <v>3.01</v>
      </c>
      <c r="AC12" s="1">
        <v>0.045</v>
      </c>
      <c r="AD12" s="1">
        <v>1</v>
      </c>
    </row>
    <row r="13" spans="1:21" ht="15.75">
      <c r="A13" s="1">
        <v>15</v>
      </c>
      <c r="B13" s="1" t="s">
        <v>116</v>
      </c>
      <c r="C13" s="1">
        <f>AtomW!I12</f>
        <v>0.17535125</v>
      </c>
      <c r="D13" s="50"/>
      <c r="E13" s="50"/>
      <c r="F13" s="50"/>
      <c r="G13" s="50"/>
      <c r="H13" s="50">
        <v>3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</row>
    <row r="14" spans="1:21" ht="15.75">
      <c r="A14" s="1">
        <v>16</v>
      </c>
      <c r="B14" s="1" t="s">
        <v>120</v>
      </c>
      <c r="C14" s="1">
        <f>AtomW!I13</f>
        <v>0.18618368</v>
      </c>
      <c r="D14" s="50"/>
      <c r="E14" s="50"/>
      <c r="F14" s="50">
        <v>1</v>
      </c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</row>
    <row r="15" spans="1:21" ht="15.75">
      <c r="A15" s="1">
        <v>17</v>
      </c>
      <c r="B15" s="1" t="s">
        <v>117</v>
      </c>
      <c r="C15" s="1">
        <f>AtomW!I14</f>
        <v>0.19672379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</row>
    <row r="16" spans="1:26" ht="15.75">
      <c r="A16" s="1">
        <v>19</v>
      </c>
      <c r="B16" s="1" t="s">
        <v>121</v>
      </c>
      <c r="C16" s="1">
        <f>AtomW!I15</f>
        <v>0.21694697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W16" s="1">
        <v>0.008</v>
      </c>
      <c r="X16" s="1">
        <v>1.761</v>
      </c>
      <c r="Y16" s="1">
        <v>0.839</v>
      </c>
      <c r="Z16" s="1">
        <v>1.776</v>
      </c>
    </row>
    <row r="17" spans="1:29" ht="15.75">
      <c r="A17" s="1">
        <v>20</v>
      </c>
      <c r="B17" s="1" t="s">
        <v>118</v>
      </c>
      <c r="C17" s="1">
        <f>AtomW!I16</f>
        <v>0.22664</v>
      </c>
      <c r="D17" s="50">
        <v>3</v>
      </c>
      <c r="E17" s="50"/>
      <c r="F17" s="50"/>
      <c r="G17" s="50"/>
      <c r="H17" s="50">
        <v>5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W17" s="1">
        <v>0.154</v>
      </c>
      <c r="AA17" s="1">
        <v>0.743</v>
      </c>
      <c r="AB17" s="1">
        <v>0.562</v>
      </c>
      <c r="AC17" s="1">
        <v>0.015</v>
      </c>
    </row>
    <row r="18" spans="1:29" ht="15.75">
      <c r="A18" s="1">
        <v>22</v>
      </c>
      <c r="B18" s="1" t="s">
        <v>373</v>
      </c>
      <c r="C18" s="1">
        <f>AtomW!I17</f>
        <v>0.24521383999999996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X18" s="1">
        <v>0.053</v>
      </c>
      <c r="Z18" s="1">
        <v>0.252</v>
      </c>
      <c r="AC18" s="1">
        <v>3.939</v>
      </c>
    </row>
    <row r="19" spans="1:21" ht="15.75">
      <c r="A19" s="1">
        <v>23</v>
      </c>
      <c r="B19" s="1" t="s">
        <v>320</v>
      </c>
      <c r="C19" s="1">
        <f>AtomW!I18</f>
        <v>0.25410461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</row>
    <row r="20" spans="1:21" ht="15.75">
      <c r="A20" s="1">
        <v>24</v>
      </c>
      <c r="B20" s="1" t="s">
        <v>338</v>
      </c>
      <c r="C20" s="1">
        <f>AtomW!I19</f>
        <v>0.26273792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</row>
    <row r="21" spans="1:29" ht="15.75">
      <c r="A21" s="1">
        <v>25</v>
      </c>
      <c r="B21" s="1" t="s">
        <v>339</v>
      </c>
      <c r="C21" s="1">
        <f>AtomW!I20</f>
        <v>0.27111874999999996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AA21" s="1">
        <v>0.367</v>
      </c>
      <c r="AB21" s="1">
        <v>0.025</v>
      </c>
      <c r="AC21" s="1">
        <v>0.361</v>
      </c>
    </row>
    <row r="22" spans="1:29" ht="15.75">
      <c r="A22" s="1">
        <v>26</v>
      </c>
      <c r="B22" s="1" t="s">
        <v>340</v>
      </c>
      <c r="C22" s="1">
        <f>AtomW!I21</f>
        <v>0.27925208</v>
      </c>
      <c r="D22" s="51">
        <v>2</v>
      </c>
      <c r="E22" s="51"/>
      <c r="F22" s="51"/>
      <c r="G22" s="51"/>
      <c r="H22" s="51"/>
      <c r="I22" s="51">
        <f aca="true" t="shared" si="4" ref="I22:N22">4*(1-I2)</f>
        <v>0.7599999999999998</v>
      </c>
      <c r="J22" s="51">
        <f t="shared" si="4"/>
        <v>0.7999999999999998</v>
      </c>
      <c r="K22" s="51">
        <f t="shared" si="4"/>
        <v>1.04</v>
      </c>
      <c r="L22" s="51">
        <f t="shared" si="4"/>
        <v>1.08</v>
      </c>
      <c r="M22" s="51">
        <f t="shared" si="4"/>
        <v>1.2000000000000002</v>
      </c>
      <c r="N22" s="51">
        <f t="shared" si="4"/>
        <v>1.6</v>
      </c>
      <c r="O22" s="51">
        <f aca="true" t="shared" si="5" ref="O22:T22">4*(1-O2)</f>
        <v>2</v>
      </c>
      <c r="P22" s="51">
        <f t="shared" si="5"/>
        <v>2.4</v>
      </c>
      <c r="Q22" s="51">
        <f t="shared" si="5"/>
        <v>2.8</v>
      </c>
      <c r="R22" s="51">
        <f t="shared" si="5"/>
        <v>3.2</v>
      </c>
      <c r="S22" s="51">
        <f t="shared" si="5"/>
        <v>3.6</v>
      </c>
      <c r="T22" s="51">
        <f t="shared" si="5"/>
        <v>4</v>
      </c>
      <c r="U22" s="51"/>
      <c r="W22" s="1">
        <v>0.008</v>
      </c>
      <c r="X22" s="1">
        <v>0.331</v>
      </c>
      <c r="Y22" s="1">
        <v>5.572</v>
      </c>
      <c r="Z22" s="1">
        <v>3.316</v>
      </c>
      <c r="AA22" s="1">
        <v>1.869</v>
      </c>
      <c r="AB22" s="1">
        <v>2.32</v>
      </c>
      <c r="AC22" s="1">
        <v>3.655</v>
      </c>
    </row>
    <row r="23" spans="1:21" ht="15.75">
      <c r="A23" s="1">
        <v>27</v>
      </c>
      <c r="B23" s="1" t="s">
        <v>342</v>
      </c>
      <c r="C23" s="1">
        <f>AtomW!I22</f>
        <v>0.28714289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</row>
    <row r="24" spans="1:21" ht="15.75">
      <c r="A24" s="1">
        <v>28</v>
      </c>
      <c r="B24" s="1" t="s">
        <v>341</v>
      </c>
      <c r="C24" s="1">
        <f>AtomW!I23</f>
        <v>0.29479616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</row>
    <row r="25" spans="1:21" ht="15.75">
      <c r="A25" s="1">
        <v>30</v>
      </c>
      <c r="B25" s="1" t="s">
        <v>343</v>
      </c>
      <c r="C25" s="1">
        <f>AtomW!I24</f>
        <v>0.30940999999999996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30" ht="15.75">
      <c r="A26" s="1">
        <v>40</v>
      </c>
      <c r="B26" s="1" t="s">
        <v>345</v>
      </c>
      <c r="C26" s="1">
        <f>AtomW!I25</f>
        <v>0.3699200000000001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AD26" s="1">
        <v>1</v>
      </c>
    </row>
    <row r="27" spans="4:21" ht="15.75"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</row>
    <row r="28" spans="2:30" ht="15.75">
      <c r="B28" s="1" t="s">
        <v>168</v>
      </c>
      <c r="D28" s="3">
        <f>SUM(D4:D26)</f>
        <v>20</v>
      </c>
      <c r="E28" s="3">
        <f aca="true" t="shared" si="6" ref="E28:N28">SUM(E4:E26)</f>
        <v>5</v>
      </c>
      <c r="F28" s="3">
        <f t="shared" si="6"/>
        <v>27</v>
      </c>
      <c r="G28" s="3">
        <f t="shared" si="6"/>
        <v>7</v>
      </c>
      <c r="H28" s="3">
        <f t="shared" si="6"/>
        <v>22</v>
      </c>
      <c r="I28" s="3">
        <f t="shared" si="6"/>
        <v>18</v>
      </c>
      <c r="J28" s="3">
        <f t="shared" si="6"/>
        <v>18</v>
      </c>
      <c r="K28" s="3">
        <f t="shared" si="6"/>
        <v>17.999999999999996</v>
      </c>
      <c r="L28" s="3">
        <f t="shared" si="6"/>
        <v>18</v>
      </c>
      <c r="M28" s="3">
        <f t="shared" si="6"/>
        <v>18</v>
      </c>
      <c r="N28" s="3">
        <f t="shared" si="6"/>
        <v>18.000000000000004</v>
      </c>
      <c r="O28" s="3">
        <f aca="true" t="shared" si="7" ref="O28:T28">SUM(O4:O26)</f>
        <v>18</v>
      </c>
      <c r="P28" s="3">
        <f t="shared" si="7"/>
        <v>18</v>
      </c>
      <c r="Q28" s="3">
        <f t="shared" si="7"/>
        <v>18</v>
      </c>
      <c r="R28" s="3">
        <f t="shared" si="7"/>
        <v>18</v>
      </c>
      <c r="S28" s="3">
        <f t="shared" si="7"/>
        <v>18</v>
      </c>
      <c r="T28" s="3">
        <f t="shared" si="7"/>
        <v>18</v>
      </c>
      <c r="U28" s="3"/>
      <c r="V28" s="3">
        <f aca="true" t="shared" si="8" ref="V28:AD28">SUM(V4:V26)</f>
        <v>3</v>
      </c>
      <c r="W28" s="3">
        <f t="shared" si="8"/>
        <v>13.027999999999999</v>
      </c>
      <c r="X28" s="3">
        <f t="shared" si="8"/>
        <v>42.047000000000004</v>
      </c>
      <c r="Y28" s="3">
        <f t="shared" si="8"/>
        <v>72.207</v>
      </c>
      <c r="Z28" s="3">
        <f t="shared" si="8"/>
        <v>43.68800000000001</v>
      </c>
      <c r="AA28" s="3">
        <f t="shared" si="8"/>
        <v>20.019</v>
      </c>
      <c r="AB28" s="3">
        <f t="shared" si="8"/>
        <v>20.009</v>
      </c>
      <c r="AC28" s="3">
        <f t="shared" si="8"/>
        <v>20.015</v>
      </c>
      <c r="AD28" s="3">
        <f t="shared" si="8"/>
        <v>6</v>
      </c>
    </row>
    <row r="29" ht="15.75">
      <c r="B29" s="1" t="s">
        <v>215</v>
      </c>
    </row>
    <row r="31" spans="1:30" ht="15.75">
      <c r="A31" s="1" t="s">
        <v>545</v>
      </c>
      <c r="D31" s="1">
        <f>(D4*$A4+D5*$A5+D6*$A6+D7*$A7+D8*$A8+D9*$A9+D10*$A10+D11*$A11+D12*$A12+D13*$A13+D14*$A14+D15*$A15+D16*$A16+D17*$A17+D18*$A18+D19*$A19+D20*$A20+D21*$A21+D22*$A22+D23*$A23+D24*$A24+D25*$A25+D26*$A26)/D28</f>
        <v>12.5</v>
      </c>
      <c r="E31" s="1">
        <f aca="true" t="shared" si="9" ref="E31:N31">(E4*$A4+E5*$A5+E6*$A6+E7*$A7+E8*$A8+E9*$A9+E10*$A10+E11*$A11+E12*$A12+E13*$A13+E14*$A14+E15*$A15+E16*$A16+E17*$A17+E18*$A18+E19*$A19+E20*$A20+E21*$A21+E22*$A22+E23*$A23+E24*$A24+E25*$A25+E26*$A26)/E28</f>
        <v>10</v>
      </c>
      <c r="F31" s="1">
        <f t="shared" si="9"/>
        <v>4.814814814814815</v>
      </c>
      <c r="G31" s="1">
        <f t="shared" si="9"/>
        <v>10</v>
      </c>
      <c r="H31" s="1">
        <f t="shared" si="9"/>
        <v>11.363636363636363</v>
      </c>
      <c r="I31" s="1">
        <f t="shared" si="9"/>
        <v>8.347777777777777</v>
      </c>
      <c r="J31" s="1">
        <f t="shared" si="9"/>
        <v>8.377777777777778</v>
      </c>
      <c r="K31" s="1">
        <f t="shared" si="9"/>
        <v>8.55777777777778</v>
      </c>
      <c r="L31" s="1">
        <f t="shared" si="9"/>
        <v>8.587777777777779</v>
      </c>
      <c r="M31" s="1">
        <f t="shared" si="9"/>
        <v>8.677777777777777</v>
      </c>
      <c r="N31" s="1">
        <f t="shared" si="9"/>
        <v>8.977777777777776</v>
      </c>
      <c r="O31" s="1">
        <f aca="true" t="shared" si="10" ref="O31:T31">(O4*$A4+O5*$A5+O6*$A6+O7*$A7+O8*$A8+O9*$A9+O10*$A10+O11*$A11+O12*$A12+O13*$A13+O14*$A14+O15*$A15+O16*$A16+O17*$A17+O18*$A18+O19*$A19+O20*$A20+O21*$A21+O22*$A22+O23*$A23+O24*$A24+O25*$A25+O26*$A26)/O28</f>
        <v>9.277777777777779</v>
      </c>
      <c r="P31" s="1">
        <f t="shared" si="10"/>
        <v>9.577777777777778</v>
      </c>
      <c r="Q31" s="1">
        <f t="shared" si="10"/>
        <v>9.877777777777778</v>
      </c>
      <c r="R31" s="1">
        <f t="shared" si="10"/>
        <v>10.177777777777777</v>
      </c>
      <c r="S31" s="1">
        <f t="shared" si="10"/>
        <v>10.47777777777778</v>
      </c>
      <c r="T31" s="1">
        <f t="shared" si="10"/>
        <v>10.777777777777779</v>
      </c>
      <c r="V31" s="1">
        <f aca="true" t="shared" si="11" ref="V31:AD31">(V4*$A4+V5*$A5+V6*$A6+V7*$A7+V8*$A8+V9*$A9+V10*$A10+V11*$A11+V12*$A12+V13*$A13+V14*$A14+V15*$A15+V16*$A16+V17*$A17+V18*$A18+V19*$A19+V20*$A20+V21*$A21+V22*$A22+V23*$A23+V24*$A24+V25*$A25+V26*$A26)/V28</f>
        <v>10</v>
      </c>
      <c r="W31" s="1">
        <f t="shared" si="11"/>
        <v>10.108151673319007</v>
      </c>
      <c r="X31" s="1">
        <f t="shared" si="11"/>
        <v>9.503959854448592</v>
      </c>
      <c r="Y31" s="1">
        <f t="shared" si="11"/>
        <v>8.957441799271539</v>
      </c>
      <c r="Z31" s="1">
        <f t="shared" si="11"/>
        <v>10.51838033327229</v>
      </c>
      <c r="AA31" s="1">
        <f t="shared" si="11"/>
        <v>11.842299815175586</v>
      </c>
      <c r="AB31" s="1">
        <f t="shared" si="11"/>
        <v>11.86431106002299</v>
      </c>
      <c r="AC31" s="1">
        <f t="shared" si="11"/>
        <v>14.371371471396454</v>
      </c>
      <c r="AD31" s="1">
        <f t="shared" si="11"/>
        <v>14.333333333333334</v>
      </c>
    </row>
    <row r="32" spans="1:30" ht="15.75">
      <c r="A32" s="34" t="s">
        <v>544</v>
      </c>
      <c r="D32" s="1">
        <f>D62*$C4+D63*$C5+D64*$C6+D65*$C7+D66*$C8+D67*$C9+D68*$C10+D69*$C11+D70*$C12+D71*$C13+D72*$C14+D73*$C15+D74*$C16+D75*$C17+D76*$C18+D77*$C19+D78*$C20+D79*$C21+D80*$C22+D81*$C23+D82*$C24+D83*$C25+D84*$C26</f>
        <v>0.17657834200295058</v>
      </c>
      <c r="E32" s="1">
        <f aca="true" t="shared" si="12" ref="E32:N32">E62*$C4+E63*$C5+E64*$C6+E65*$C7+E66*$C8+E67*$C9+E68*$C10+E69*$C11+E70*$C12+E71*$C13+E72*$C14+E73*$C15+E74*$C16+E75*$C17+E76*$C18+E77*$C19+E78*$C20+E79*$C21+E80*$C22+E81*$C23+E82*$C24+E83*$C25+E84*$C26</f>
        <v>0.12366493297322761</v>
      </c>
      <c r="F32" s="1">
        <f t="shared" si="12"/>
        <v>0.10249211219257115</v>
      </c>
      <c r="G32" s="1">
        <f t="shared" si="12"/>
        <v>0.1229526456756074</v>
      </c>
      <c r="H32" s="1">
        <f t="shared" si="12"/>
        <v>0.16048060359940483</v>
      </c>
      <c r="I32" s="1">
        <f t="shared" si="12"/>
        <v>0.13844346919232406</v>
      </c>
      <c r="J32" s="1">
        <f t="shared" si="12"/>
        <v>0.13945610029881403</v>
      </c>
      <c r="K32" s="1">
        <f t="shared" si="12"/>
        <v>0.14536340719271612</v>
      </c>
      <c r="L32" s="1">
        <f t="shared" si="12"/>
        <v>0.14632076475729053</v>
      </c>
      <c r="M32" s="1">
        <f t="shared" si="12"/>
        <v>0.14914803777411967</v>
      </c>
      <c r="N32" s="1">
        <f t="shared" si="12"/>
        <v>0.15811245311865246</v>
      </c>
      <c r="O32" s="1">
        <f aca="true" t="shared" si="13" ref="O32:T32">O62*$C4+O63*$C5+O64*$C6+O65*$C7+O66*$C8+O67*$C9+O68*$C10+O69*$C11+O70*$C12+O71*$C13+O72*$C14+O73*$C15+O74*$C16+O75*$C17+O76*$C18+O77*$C19+O78*$C20+O79*$C21+O80*$C22+O81*$C23+O82*$C24+O83*$C25+O84*$C26</f>
        <v>0.16642829984050883</v>
      </c>
      <c r="P32" s="1">
        <f t="shared" si="13"/>
        <v>0.17416350584250145</v>
      </c>
      <c r="Q32" s="1">
        <f t="shared" si="13"/>
        <v>0.18137683311048763</v>
      </c>
      <c r="R32" s="1">
        <f t="shared" si="13"/>
        <v>0.1881193732768302</v>
      </c>
      <c r="S32" s="1">
        <f t="shared" si="13"/>
        <v>0.19443575960819298</v>
      </c>
      <c r="T32" s="1">
        <f t="shared" si="13"/>
        <v>0.20036515622665454</v>
      </c>
      <c r="V32" s="1">
        <f aca="true" t="shared" si="14" ref="V32:AD32">V62*$C4+V63*$C5+V64*$C6+V65*$C7+V66*$C8+V67*$C9+V68*$C10+V69*$C11+V70*$C12+V71*$C13+V72*$C14+V73*$C15+V74*$C16+V75*$C17+V76*$C18+V77*$C19+V78*$C20+V79*$C21+V80*$C22+V81*$C23+V82*$C24+V83*$C25+V84*$C26</f>
        <v>0.12518420144377151</v>
      </c>
      <c r="W32" s="1">
        <f t="shared" si="14"/>
        <v>0.12661996591339303</v>
      </c>
      <c r="X32" s="1">
        <f t="shared" si="14"/>
        <v>0.13342740353875057</v>
      </c>
      <c r="Y32" s="1">
        <f t="shared" si="14"/>
        <v>0.15598090314084626</v>
      </c>
      <c r="Z32" s="1">
        <f t="shared" si="14"/>
        <v>0.15898240524058393</v>
      </c>
      <c r="AA32" s="1">
        <f t="shared" si="14"/>
        <v>0.16689379575750599</v>
      </c>
      <c r="AB32" s="1">
        <f t="shared" si="14"/>
        <v>0.16772921667281948</v>
      </c>
      <c r="AC32" s="1">
        <f t="shared" si="14"/>
        <v>0.2084773858895166</v>
      </c>
      <c r="AD32" s="1">
        <f t="shared" si="14"/>
        <v>0.2409974780554382</v>
      </c>
    </row>
    <row r="34" spans="4:30" ht="15.75">
      <c r="D34" s="1" t="s">
        <v>169</v>
      </c>
      <c r="E34" s="1" t="s">
        <v>169</v>
      </c>
      <c r="F34" s="1" t="s">
        <v>169</v>
      </c>
      <c r="G34" s="1" t="s">
        <v>169</v>
      </c>
      <c r="H34" s="1" t="s">
        <v>169</v>
      </c>
      <c r="I34" s="1" t="s">
        <v>169</v>
      </c>
      <c r="J34" s="1" t="s">
        <v>169</v>
      </c>
      <c r="K34" s="1" t="s">
        <v>169</v>
      </c>
      <c r="L34" s="1" t="s">
        <v>169</v>
      </c>
      <c r="M34" s="1" t="s">
        <v>169</v>
      </c>
      <c r="N34" s="1" t="s">
        <v>169</v>
      </c>
      <c r="O34" s="1" t="s">
        <v>169</v>
      </c>
      <c r="P34" s="1" t="s">
        <v>169</v>
      </c>
      <c r="Q34" s="1" t="s">
        <v>169</v>
      </c>
      <c r="R34" s="1" t="s">
        <v>169</v>
      </c>
      <c r="S34" s="1" t="s">
        <v>169</v>
      </c>
      <c r="T34" s="1" t="s">
        <v>169</v>
      </c>
      <c r="V34" s="1" t="s">
        <v>169</v>
      </c>
      <c r="W34" s="1" t="s">
        <v>169</v>
      </c>
      <c r="X34" s="1" t="s">
        <v>169</v>
      </c>
      <c r="Y34" s="1" t="s">
        <v>169</v>
      </c>
      <c r="Z34" s="1" t="s">
        <v>169</v>
      </c>
      <c r="AA34" s="1" t="s">
        <v>169</v>
      </c>
      <c r="AB34" s="1" t="s">
        <v>169</v>
      </c>
      <c r="AC34" s="1" t="s">
        <v>169</v>
      </c>
      <c r="AD34" s="1" t="s">
        <v>169</v>
      </c>
    </row>
    <row r="35" spans="4:30" ht="15.75">
      <c r="D35" s="1">
        <f>D4*AtomW!$C3</f>
        <v>0</v>
      </c>
      <c r="E35" s="1">
        <f>E4*AtomW!$C3</f>
        <v>0</v>
      </c>
      <c r="F35" s="1">
        <f>F4*AtomW!$C3</f>
        <v>14.111160000000002</v>
      </c>
      <c r="G35" s="1">
        <f>G4*AtomW!$C3</f>
        <v>0</v>
      </c>
      <c r="H35" s="1">
        <f>H4*AtomW!$C3</f>
        <v>1.00794</v>
      </c>
      <c r="I35" s="1">
        <f>I4*AtomW!$C3</f>
        <v>4.03176</v>
      </c>
      <c r="J35" s="1">
        <f>J4*AtomW!$C3</f>
        <v>4.03176</v>
      </c>
      <c r="K35" s="1">
        <f>K4*AtomW!$C3</f>
        <v>4.03176</v>
      </c>
      <c r="L35" s="1">
        <f>L4*AtomW!$C3</f>
        <v>4.03176</v>
      </c>
      <c r="M35" s="1">
        <f>M4*AtomW!$C3</f>
        <v>4.03176</v>
      </c>
      <c r="N35" s="1">
        <f>N4*AtomW!$C3</f>
        <v>4.03176</v>
      </c>
      <c r="O35" s="1">
        <f>O4*AtomW!$C3</f>
        <v>4.03176</v>
      </c>
      <c r="P35" s="1">
        <f>P4*AtomW!$C3</f>
        <v>4.03176</v>
      </c>
      <c r="Q35" s="1">
        <f>Q4*AtomW!$C3</f>
        <v>4.03176</v>
      </c>
      <c r="R35" s="1">
        <f>R4*AtomW!$C3</f>
        <v>4.03176</v>
      </c>
      <c r="S35" s="1">
        <f>S4*AtomW!$C3</f>
        <v>4.03176</v>
      </c>
      <c r="T35" s="1">
        <f>T4*AtomW!$C3</f>
        <v>4.03176</v>
      </c>
      <c r="V35" s="1">
        <f>V4*AtomW!$C3</f>
        <v>0</v>
      </c>
      <c r="W35" s="1">
        <f>W4*AtomW!$C3</f>
        <v>0</v>
      </c>
      <c r="X35" s="1">
        <f>X4*AtomW!$C3</f>
        <v>4.03176</v>
      </c>
      <c r="Y35" s="1">
        <f>Y4*AtomW!$C3</f>
        <v>16.12704</v>
      </c>
      <c r="Z35" s="1">
        <f>Z4*AtomW!$C3</f>
        <v>4.03176</v>
      </c>
      <c r="AA35" s="1">
        <f>AA4*AtomW!$C3</f>
        <v>0</v>
      </c>
      <c r="AB35" s="1">
        <f>AB4*AtomW!$C3</f>
        <v>0</v>
      </c>
      <c r="AC35" s="1">
        <f>AC4*AtomW!$C3</f>
        <v>0</v>
      </c>
      <c r="AD35" s="1">
        <f>AD4*AtomW!$C3</f>
        <v>0</v>
      </c>
    </row>
    <row r="36" spans="4:30" ht="15.75">
      <c r="D36" s="1">
        <f>D5*AtomW!$C4</f>
        <v>0</v>
      </c>
      <c r="E36" s="1">
        <f>E5*AtomW!$C4</f>
        <v>0</v>
      </c>
      <c r="F36" s="1">
        <f>F5*AtomW!$C4</f>
        <v>0</v>
      </c>
      <c r="G36" s="1">
        <f>G5*AtomW!$C4</f>
        <v>0</v>
      </c>
      <c r="H36" s="1">
        <f>H5*AtomW!$C4</f>
        <v>0</v>
      </c>
      <c r="I36" s="1">
        <f>I5*AtomW!$C4</f>
        <v>0</v>
      </c>
      <c r="J36" s="1">
        <f>J5*AtomW!$C4</f>
        <v>0</v>
      </c>
      <c r="K36" s="1">
        <f>K5*AtomW!$C4</f>
        <v>0</v>
      </c>
      <c r="L36" s="1">
        <f>L5*AtomW!$C4</f>
        <v>0</v>
      </c>
      <c r="M36" s="1">
        <f>M5*AtomW!$C4</f>
        <v>0</v>
      </c>
      <c r="N36" s="1">
        <f>N5*AtomW!$C4</f>
        <v>0</v>
      </c>
      <c r="O36" s="1">
        <f>O5*AtomW!$C4</f>
        <v>0</v>
      </c>
      <c r="P36" s="1">
        <f>P5*AtomW!$C4</f>
        <v>0</v>
      </c>
      <c r="Q36" s="1">
        <f>Q5*AtomW!$C4</f>
        <v>0</v>
      </c>
      <c r="R36" s="1">
        <f>R5*AtomW!$C4</f>
        <v>0</v>
      </c>
      <c r="S36" s="1">
        <f>S5*AtomW!$C4</f>
        <v>0</v>
      </c>
      <c r="T36" s="1">
        <f>T5*AtomW!$C4</f>
        <v>0</v>
      </c>
      <c r="V36" s="1">
        <f>V5*AtomW!$C4</f>
        <v>0</v>
      </c>
      <c r="W36" s="1">
        <f>W5*AtomW!$C4</f>
        <v>0</v>
      </c>
      <c r="X36" s="1">
        <f>X5*AtomW!$C4</f>
        <v>0</v>
      </c>
      <c r="Y36" s="1">
        <f>Y5*AtomW!$C4</f>
        <v>0</v>
      </c>
      <c r="Z36" s="1">
        <f>Z5*AtomW!$C4</f>
        <v>0</v>
      </c>
      <c r="AA36" s="1">
        <f>AA5*AtomW!$C4</f>
        <v>0</v>
      </c>
      <c r="AB36" s="1">
        <f>AB5*AtomW!$C4</f>
        <v>0</v>
      </c>
      <c r="AC36" s="1">
        <f>AC5*AtomW!$C4</f>
        <v>0</v>
      </c>
      <c r="AD36" s="1">
        <f>AD5*AtomW!$C4</f>
        <v>0</v>
      </c>
    </row>
    <row r="37" spans="4:30" ht="15.75">
      <c r="D37" s="1">
        <f>D6*AtomW!$C5</f>
        <v>0</v>
      </c>
      <c r="E37" s="1">
        <f>E6*AtomW!$C5</f>
        <v>0</v>
      </c>
      <c r="F37" s="1">
        <f>F6*AtomW!$C5</f>
        <v>0</v>
      </c>
      <c r="G37" s="1">
        <f>G6*AtomW!$C5</f>
        <v>0</v>
      </c>
      <c r="H37" s="1">
        <f>H6*AtomW!$C5</f>
        <v>0</v>
      </c>
      <c r="I37" s="1">
        <f>I6*AtomW!$C5</f>
        <v>0</v>
      </c>
      <c r="J37" s="1">
        <f>J6*AtomW!$C5</f>
        <v>0</v>
      </c>
      <c r="K37" s="1">
        <f>K6*AtomW!$C5</f>
        <v>0</v>
      </c>
      <c r="L37" s="1">
        <f>L6*AtomW!$C5</f>
        <v>0</v>
      </c>
      <c r="M37" s="1">
        <f>M6*AtomW!$C5</f>
        <v>0</v>
      </c>
      <c r="N37" s="1">
        <f>N6*AtomW!$C5</f>
        <v>0</v>
      </c>
      <c r="O37" s="1">
        <f>O6*AtomW!$C5</f>
        <v>0</v>
      </c>
      <c r="P37" s="1">
        <f>P6*AtomW!$C5</f>
        <v>0</v>
      </c>
      <c r="Q37" s="1">
        <f>Q6*AtomW!$C5</f>
        <v>0</v>
      </c>
      <c r="R37" s="1">
        <f>R6*AtomW!$C5</f>
        <v>0</v>
      </c>
      <c r="S37" s="1">
        <f>S6*AtomW!$C5</f>
        <v>0</v>
      </c>
      <c r="T37" s="1">
        <f>T6*AtomW!$C5</f>
        <v>0</v>
      </c>
      <c r="V37" s="1">
        <f>V6*AtomW!$C5</f>
        <v>0</v>
      </c>
      <c r="W37" s="1">
        <f>W6*AtomW!$C5</f>
        <v>0</v>
      </c>
      <c r="X37" s="1">
        <f>X6*AtomW!$C5</f>
        <v>0</v>
      </c>
      <c r="Y37" s="1">
        <f>Y6*AtomW!$C5</f>
        <v>0</v>
      </c>
      <c r="Z37" s="1">
        <f>Z6*AtomW!$C5</f>
        <v>0</v>
      </c>
      <c r="AA37" s="1">
        <f>AA6*AtomW!$C5</f>
        <v>0</v>
      </c>
      <c r="AB37" s="1">
        <f>AB6*AtomW!$C5</f>
        <v>0</v>
      </c>
      <c r="AC37" s="1">
        <f>AC6*AtomW!$C5</f>
        <v>0</v>
      </c>
      <c r="AD37" s="1">
        <f>AD6*AtomW!$C5</f>
        <v>0</v>
      </c>
    </row>
    <row r="38" spans="4:30" ht="15.75">
      <c r="D38" s="1">
        <f>D7*AtomW!$C6</f>
        <v>191.9928</v>
      </c>
      <c r="E38" s="1">
        <f>E7*AtomW!$C6</f>
        <v>47.9982</v>
      </c>
      <c r="F38" s="1">
        <f>F7*AtomW!$C6</f>
        <v>175.9934</v>
      </c>
      <c r="G38" s="1">
        <f>G7*AtomW!$C6</f>
        <v>63.9976</v>
      </c>
      <c r="H38" s="1">
        <f>H7*AtomW!$C6</f>
        <v>207.9922</v>
      </c>
      <c r="I38" s="1">
        <f>I7*AtomW!$C6</f>
        <v>143.9946</v>
      </c>
      <c r="J38" s="1">
        <f>J7*AtomW!$C6</f>
        <v>143.9946</v>
      </c>
      <c r="K38" s="1">
        <f>K7*AtomW!$C6</f>
        <v>143.9946</v>
      </c>
      <c r="L38" s="1">
        <f>L7*AtomW!$C6</f>
        <v>143.9946</v>
      </c>
      <c r="M38" s="1">
        <f>M7*AtomW!$C6</f>
        <v>143.9946</v>
      </c>
      <c r="N38" s="1">
        <f>N7*AtomW!$C6</f>
        <v>143.9946</v>
      </c>
      <c r="O38" s="1">
        <f>O7*AtomW!$C6</f>
        <v>143.9946</v>
      </c>
      <c r="P38" s="1">
        <f>P7*AtomW!$C6</f>
        <v>143.9946</v>
      </c>
      <c r="Q38" s="1">
        <f>Q7*AtomW!$C6</f>
        <v>143.9946</v>
      </c>
      <c r="R38" s="1">
        <f>R7*AtomW!$C6</f>
        <v>143.9946</v>
      </c>
      <c r="S38" s="1">
        <f>S7*AtomW!$C6</f>
        <v>143.9946</v>
      </c>
      <c r="T38" s="1">
        <f>T7*AtomW!$C6</f>
        <v>143.9946</v>
      </c>
      <c r="V38" s="1">
        <f>V7*AtomW!$C6</f>
        <v>31.9988</v>
      </c>
      <c r="W38" s="1">
        <f>W7*AtomW!$C6</f>
        <v>127.9952</v>
      </c>
      <c r="X38" s="1">
        <f>X7*AtomW!$C6</f>
        <v>383.9856</v>
      </c>
      <c r="Y38" s="1">
        <f>Y7*AtomW!$C6</f>
        <v>575.9784</v>
      </c>
      <c r="Z38" s="1">
        <f>Z7*AtomW!$C6</f>
        <v>383.9856</v>
      </c>
      <c r="AA38" s="1">
        <f>AA7*AtomW!$C6</f>
        <v>191.9928</v>
      </c>
      <c r="AB38" s="1">
        <f>AB7*AtomW!$C6</f>
        <v>191.9928</v>
      </c>
      <c r="AC38" s="1">
        <f>AC7*AtomW!$C6</f>
        <v>191.9928</v>
      </c>
      <c r="AD38" s="1">
        <f>AD7*AtomW!$C6</f>
        <v>63.9976</v>
      </c>
    </row>
    <row r="39" spans="4:30" ht="15.75">
      <c r="D39" s="1">
        <f>D8*AtomW!$C7</f>
        <v>0</v>
      </c>
      <c r="E39" s="1">
        <f>E8*AtomW!$C7</f>
        <v>0</v>
      </c>
      <c r="F39" s="1">
        <f>F8*AtomW!$C7</f>
        <v>0</v>
      </c>
      <c r="G39" s="1">
        <f>G8*AtomW!$C7</f>
        <v>0</v>
      </c>
      <c r="H39" s="1">
        <f>H8*AtomW!$C7</f>
        <v>0</v>
      </c>
      <c r="I39" s="1">
        <f>I8*AtomW!$C7</f>
        <v>0</v>
      </c>
      <c r="J39" s="1">
        <f>J8*AtomW!$C7</f>
        <v>0</v>
      </c>
      <c r="K39" s="1">
        <f>K8*AtomW!$C7</f>
        <v>0</v>
      </c>
      <c r="L39" s="1">
        <f>L8*AtomW!$C7</f>
        <v>0</v>
      </c>
      <c r="M39" s="1">
        <f>M8*AtomW!$C7</f>
        <v>0</v>
      </c>
      <c r="N39" s="1">
        <f>N8*AtomW!$C7</f>
        <v>0</v>
      </c>
      <c r="O39" s="1">
        <f>O8*AtomW!$C7</f>
        <v>0</v>
      </c>
      <c r="P39" s="1">
        <f>P8*AtomW!$C7</f>
        <v>0</v>
      </c>
      <c r="Q39" s="1">
        <f>Q8*AtomW!$C7</f>
        <v>0</v>
      </c>
      <c r="R39" s="1">
        <f>R8*AtomW!$C7</f>
        <v>0</v>
      </c>
      <c r="S39" s="1">
        <f>S8*AtomW!$C7</f>
        <v>0</v>
      </c>
      <c r="T39" s="1">
        <f>T8*AtomW!$C7</f>
        <v>0</v>
      </c>
      <c r="V39" s="1">
        <f>V8*AtomW!$C7</f>
        <v>0</v>
      </c>
      <c r="W39" s="1">
        <f>W8*AtomW!$C7</f>
        <v>0</v>
      </c>
      <c r="X39" s="1">
        <f>X8*AtomW!$C7</f>
        <v>0</v>
      </c>
      <c r="Y39" s="1">
        <f>Y8*AtomW!$C7</f>
        <v>0</v>
      </c>
      <c r="Z39" s="1">
        <f>Z8*AtomW!$C7</f>
        <v>0</v>
      </c>
      <c r="AA39" s="1">
        <f>AA8*AtomW!$C7</f>
        <v>0</v>
      </c>
      <c r="AB39" s="1">
        <f>AB8*AtomW!$C7</f>
        <v>0</v>
      </c>
      <c r="AC39" s="1">
        <f>AC8*AtomW!$C7</f>
        <v>0</v>
      </c>
      <c r="AD39" s="1">
        <f>AD8*AtomW!$C7</f>
        <v>0</v>
      </c>
    </row>
    <row r="40" spans="4:30" ht="15.75">
      <c r="D40" s="1">
        <f>D9*AtomW!$C8</f>
        <v>0</v>
      </c>
      <c r="E40" s="1">
        <f>E9*AtomW!$C8</f>
        <v>0</v>
      </c>
      <c r="F40" s="1">
        <f>F9*AtomW!$C8</f>
        <v>0</v>
      </c>
      <c r="G40" s="1">
        <f>G9*AtomW!$C8</f>
        <v>0</v>
      </c>
      <c r="H40" s="1">
        <f>H9*AtomW!$C8</f>
        <v>0</v>
      </c>
      <c r="I40" s="1">
        <f>I9*AtomW!$C8</f>
        <v>0</v>
      </c>
      <c r="J40" s="1">
        <f>J9*AtomW!$C8</f>
        <v>0</v>
      </c>
      <c r="K40" s="1">
        <f>K9*AtomW!$C8</f>
        <v>0</v>
      </c>
      <c r="L40" s="1">
        <f>L9*AtomW!$C8</f>
        <v>0</v>
      </c>
      <c r="M40" s="1">
        <f>M9*AtomW!$C8</f>
        <v>0</v>
      </c>
      <c r="N40" s="1">
        <f>N9*AtomW!$C8</f>
        <v>0</v>
      </c>
      <c r="O40" s="1">
        <f>O9*AtomW!$C8</f>
        <v>0</v>
      </c>
      <c r="P40" s="1">
        <f>P9*AtomW!$C8</f>
        <v>0</v>
      </c>
      <c r="Q40" s="1">
        <f>Q9*AtomW!$C8</f>
        <v>0</v>
      </c>
      <c r="R40" s="1">
        <f>R9*AtomW!$C8</f>
        <v>0</v>
      </c>
      <c r="S40" s="1">
        <f>S9*AtomW!$C8</f>
        <v>0</v>
      </c>
      <c r="T40" s="1">
        <f>T9*AtomW!$C8</f>
        <v>0</v>
      </c>
      <c r="V40" s="1">
        <f>V9*AtomW!$C8</f>
        <v>0</v>
      </c>
      <c r="W40" s="1">
        <f>W9*AtomW!$C8</f>
        <v>19.95512036</v>
      </c>
      <c r="X40" s="1">
        <f>X9*AtomW!$C8</f>
        <v>5.0577494</v>
      </c>
      <c r="Y40" s="1">
        <f>Y9*AtomW!$C8</f>
        <v>7.862501340000001</v>
      </c>
      <c r="Z40" s="1">
        <f>Z9*AtomW!$C8</f>
        <v>5.10372894</v>
      </c>
      <c r="AA40" s="1">
        <f>AA9*AtomW!$C8</f>
        <v>0</v>
      </c>
      <c r="AB40" s="1">
        <f>AB9*AtomW!$C8</f>
        <v>0</v>
      </c>
      <c r="AC40" s="1">
        <f>AC9*AtomW!$C8</f>
        <v>0</v>
      </c>
      <c r="AD40" s="1">
        <f>AD9*AtomW!$C8</f>
        <v>0</v>
      </c>
    </row>
    <row r="41" spans="4:30" ht="15.75">
      <c r="D41" s="1">
        <f>D10*AtomW!$C9</f>
        <v>0</v>
      </c>
      <c r="E41" s="1">
        <f>E10*AtomW!$C9</f>
        <v>0</v>
      </c>
      <c r="F41" s="1">
        <f>F10*AtomW!$C9</f>
        <v>24.305</v>
      </c>
      <c r="G41" s="1">
        <f>G10*AtomW!$C9</f>
        <v>24.305</v>
      </c>
      <c r="H41" s="1">
        <f>H10*AtomW!$C9</f>
        <v>0</v>
      </c>
      <c r="I41" s="1">
        <f>I10*AtomW!$C9</f>
        <v>59.061150000000005</v>
      </c>
      <c r="J41" s="1">
        <f>J10*AtomW!$C9</f>
        <v>58.33200000000001</v>
      </c>
      <c r="K41" s="1">
        <f>K10*AtomW!$C9</f>
        <v>53.95709999999999</v>
      </c>
      <c r="L41" s="1">
        <f>L10*AtomW!$C9</f>
        <v>53.22795</v>
      </c>
      <c r="M41" s="1">
        <f>M10*AtomW!$C9</f>
        <v>51.04049999999999</v>
      </c>
      <c r="N41" s="1">
        <f>N10*AtomW!$C9</f>
        <v>43.748999999999995</v>
      </c>
      <c r="O41" s="1">
        <f>O10*AtomW!$C9</f>
        <v>36.457499999999996</v>
      </c>
      <c r="P41" s="1">
        <f>P10*AtomW!$C9</f>
        <v>29.166000000000004</v>
      </c>
      <c r="Q41" s="1">
        <f>Q10*AtomW!$C9</f>
        <v>21.874499999999998</v>
      </c>
      <c r="R41" s="1">
        <f>R10*AtomW!$C9</f>
        <v>14.583000000000002</v>
      </c>
      <c r="S41" s="1">
        <f>S10*AtomW!$C9</f>
        <v>7.291500000000001</v>
      </c>
      <c r="T41" s="1">
        <f>T10*AtomW!$C9</f>
        <v>0</v>
      </c>
      <c r="V41" s="1">
        <f>V10*AtomW!$C9</f>
        <v>0</v>
      </c>
      <c r="W41" s="1">
        <f>W10*AtomW!$C9</f>
        <v>0</v>
      </c>
      <c r="X41" s="1">
        <f>X10*AtomW!$C9</f>
        <v>7.194279999999999</v>
      </c>
      <c r="Y41" s="1">
        <f>Y10*AtomW!$C9</f>
        <v>63.824929999999995</v>
      </c>
      <c r="Z41" s="1">
        <f>Z10*AtomW!$C9</f>
        <v>35.849875000000004</v>
      </c>
      <c r="AA41" s="1">
        <f>AA10*AtomW!$C9</f>
        <v>1.55552</v>
      </c>
      <c r="AB41" s="1">
        <f>AB10*AtomW!$C9</f>
        <v>3.11104</v>
      </c>
      <c r="AC41" s="1">
        <f>AC10*AtomW!$C9</f>
        <v>0</v>
      </c>
      <c r="AD41" s="1">
        <f>AD10*AtomW!$C9</f>
        <v>0</v>
      </c>
    </row>
    <row r="42" spans="4:30" ht="15.75">
      <c r="D42" s="1">
        <f>D11*AtomW!$C10</f>
        <v>0</v>
      </c>
      <c r="E42" s="1">
        <f>E11*AtomW!$C10</f>
        <v>53.963076</v>
      </c>
      <c r="F42" s="1">
        <f>F11*AtomW!$C10</f>
        <v>0</v>
      </c>
      <c r="G42" s="1">
        <f>G11*AtomW!$C10</f>
        <v>53.963076</v>
      </c>
      <c r="H42" s="1">
        <f>H11*AtomW!$C10</f>
        <v>0</v>
      </c>
      <c r="I42" s="1">
        <f>I11*AtomW!$C10</f>
        <v>0</v>
      </c>
      <c r="J42" s="1">
        <f>J11*AtomW!$C10</f>
        <v>0</v>
      </c>
      <c r="K42" s="1">
        <f>K11*AtomW!$C10</f>
        <v>0</v>
      </c>
      <c r="L42" s="1">
        <f>L11*AtomW!$C10</f>
        <v>0</v>
      </c>
      <c r="M42" s="1">
        <f>M11*AtomW!$C10</f>
        <v>0</v>
      </c>
      <c r="N42" s="1">
        <f>N11*AtomW!$C10</f>
        <v>0</v>
      </c>
      <c r="O42" s="1">
        <f>O11*AtomW!$C10</f>
        <v>0</v>
      </c>
      <c r="P42" s="1">
        <f>P11*AtomW!$C10</f>
        <v>0</v>
      </c>
      <c r="Q42" s="1">
        <f>Q11*AtomW!$C10</f>
        <v>0</v>
      </c>
      <c r="R42" s="1">
        <f>R11*AtomW!$C10</f>
        <v>0</v>
      </c>
      <c r="S42" s="1">
        <f>S11*AtomW!$C10</f>
        <v>0</v>
      </c>
      <c r="T42" s="1">
        <f>T11*AtomW!$C10</f>
        <v>0</v>
      </c>
      <c r="V42" s="1">
        <f>V11*AtomW!$C10</f>
        <v>0</v>
      </c>
      <c r="W42" s="1">
        <f>W11*AtomW!$C10</f>
        <v>31.271602542</v>
      </c>
      <c r="X42" s="1">
        <f>X11*AtomW!$C10</f>
        <v>134.745800772</v>
      </c>
      <c r="Y42" s="1">
        <f>Y11*AtomW!$C10</f>
        <v>131.91273928200002</v>
      </c>
      <c r="Z42" s="1">
        <f>Z11*AtomW!$C10</f>
        <v>85.720346226</v>
      </c>
      <c r="AA42" s="1">
        <f>AA11*AtomW!$C10</f>
        <v>53.693260620000004</v>
      </c>
      <c r="AB42" s="1">
        <f>AB11*AtomW!$C10</f>
        <v>52.991740632</v>
      </c>
      <c r="AC42" s="1">
        <f>AC11*AtomW!$C10</f>
        <v>0</v>
      </c>
      <c r="AD42" s="1">
        <f>AD11*AtomW!$C10</f>
        <v>0</v>
      </c>
    </row>
    <row r="43" spans="4:30" ht="15.75">
      <c r="D43" s="1">
        <f>D12*AtomW!$C11</f>
        <v>84.2565</v>
      </c>
      <c r="E43" s="1">
        <f>E12*AtomW!$C11</f>
        <v>0</v>
      </c>
      <c r="F43" s="1">
        <f>F12*AtomW!$C11</f>
        <v>0</v>
      </c>
      <c r="G43" s="1">
        <f>G12*AtomW!$C11</f>
        <v>0</v>
      </c>
      <c r="H43" s="1">
        <f>H12*AtomW!$C11</f>
        <v>0</v>
      </c>
      <c r="I43" s="1">
        <f>I12*AtomW!$C11</f>
        <v>50.834755</v>
      </c>
      <c r="J43" s="1">
        <f>J12*AtomW!$C11</f>
        <v>50.5539</v>
      </c>
      <c r="K43" s="1">
        <f>K12*AtomW!$C11</f>
        <v>48.86877</v>
      </c>
      <c r="L43" s="1">
        <f>L12*AtomW!$C11</f>
        <v>48.587915</v>
      </c>
      <c r="M43" s="1">
        <f>M12*AtomW!$C11</f>
        <v>47.745349999999995</v>
      </c>
      <c r="N43" s="1">
        <f>N12*AtomW!$C11</f>
        <v>44.936800000000005</v>
      </c>
      <c r="O43" s="1">
        <f>O12*AtomW!$C11</f>
        <v>42.12825</v>
      </c>
      <c r="P43" s="1">
        <f>P12*AtomW!$C11</f>
        <v>39.3197</v>
      </c>
      <c r="Q43" s="1">
        <f>Q12*AtomW!$C11</f>
        <v>36.51115</v>
      </c>
      <c r="R43" s="1">
        <f>R12*AtomW!$C11</f>
        <v>33.7026</v>
      </c>
      <c r="S43" s="1">
        <f>S12*AtomW!$C11</f>
        <v>30.894050000000004</v>
      </c>
      <c r="T43" s="1">
        <f>T12*AtomW!$C11</f>
        <v>28.0855</v>
      </c>
      <c r="V43" s="1">
        <f>V12*AtomW!$C11</f>
        <v>28.0855</v>
      </c>
      <c r="W43" s="1">
        <f>W12*AtomW!$C11</f>
        <v>79.51005049999999</v>
      </c>
      <c r="X43" s="1">
        <f>X12*AtomW!$C11</f>
        <v>179.522516</v>
      </c>
      <c r="Y43" s="1">
        <f>Y12*AtomW!$C11</f>
        <v>166.7997845</v>
      </c>
      <c r="Z43" s="1">
        <f>Z12*AtomW!$C11</f>
        <v>153.62768499999999</v>
      </c>
      <c r="AA43" s="1">
        <f>AA12*AtomW!$C11</f>
        <v>83.863303</v>
      </c>
      <c r="AB43" s="1">
        <f>AB12*AtomW!$C11</f>
        <v>84.53735499999999</v>
      </c>
      <c r="AC43" s="1">
        <f>AC12*AtomW!$C11</f>
        <v>1.2638475</v>
      </c>
      <c r="AD43" s="1">
        <f>AD12*AtomW!$C11</f>
        <v>28.0855</v>
      </c>
    </row>
    <row r="44" spans="4:30" ht="15.75">
      <c r="D44" s="1">
        <f>D13*AtomW!$C12</f>
        <v>0</v>
      </c>
      <c r="E44" s="1">
        <f>E13*AtomW!$C12</f>
        <v>0</v>
      </c>
      <c r="F44" s="1">
        <f>F13*AtomW!$C12</f>
        <v>0</v>
      </c>
      <c r="G44" s="1">
        <f>G13*AtomW!$C12</f>
        <v>0</v>
      </c>
      <c r="H44" s="1">
        <f>H13*AtomW!$C12</f>
        <v>92.921283</v>
      </c>
      <c r="I44" s="1">
        <f>I13*AtomW!$C12</f>
        <v>0</v>
      </c>
      <c r="J44" s="1">
        <f>J13*AtomW!$C12</f>
        <v>0</v>
      </c>
      <c r="K44" s="1">
        <f>K13*AtomW!$C12</f>
        <v>0</v>
      </c>
      <c r="L44" s="1">
        <f>L13*AtomW!$C12</f>
        <v>0</v>
      </c>
      <c r="M44" s="1">
        <f>M13*AtomW!$C12</f>
        <v>0</v>
      </c>
      <c r="N44" s="1">
        <f>N13*AtomW!$C12</f>
        <v>0</v>
      </c>
      <c r="O44" s="1">
        <f>O13*AtomW!$C12</f>
        <v>0</v>
      </c>
      <c r="P44" s="1">
        <f>P13*AtomW!$C12</f>
        <v>0</v>
      </c>
      <c r="Q44" s="1">
        <f>Q13*AtomW!$C12</f>
        <v>0</v>
      </c>
      <c r="R44" s="1">
        <f>R13*AtomW!$C12</f>
        <v>0</v>
      </c>
      <c r="S44" s="1">
        <f>S13*AtomW!$C12</f>
        <v>0</v>
      </c>
      <c r="T44" s="1">
        <f>T13*AtomW!$C12</f>
        <v>0</v>
      </c>
      <c r="V44" s="1">
        <f>V13*AtomW!$C12</f>
        <v>0</v>
      </c>
      <c r="W44" s="1">
        <f>W13*AtomW!$C12</f>
        <v>0</v>
      </c>
      <c r="X44" s="1">
        <f>X13*AtomW!$C12</f>
        <v>0</v>
      </c>
      <c r="Y44" s="1">
        <f>Y13*AtomW!$C12</f>
        <v>0</v>
      </c>
      <c r="Z44" s="1">
        <f>Z13*AtomW!$C12</f>
        <v>0</v>
      </c>
      <c r="AA44" s="1">
        <f>AA13*AtomW!$C12</f>
        <v>0</v>
      </c>
      <c r="AB44" s="1">
        <f>AB13*AtomW!$C12</f>
        <v>0</v>
      </c>
      <c r="AC44" s="1">
        <f>AC13*AtomW!$C12</f>
        <v>0</v>
      </c>
      <c r="AD44" s="1">
        <f>AD13*AtomW!$C12</f>
        <v>0</v>
      </c>
    </row>
    <row r="45" spans="4:30" ht="15.75">
      <c r="D45" s="1">
        <f>D14*AtomW!$C13</f>
        <v>0</v>
      </c>
      <c r="E45" s="1">
        <f>E14*AtomW!$C13</f>
        <v>0</v>
      </c>
      <c r="F45" s="1">
        <f>F14*AtomW!$C13</f>
        <v>32.066</v>
      </c>
      <c r="G45" s="1">
        <f>G14*AtomW!$C13</f>
        <v>0</v>
      </c>
      <c r="H45" s="1">
        <f>H14*AtomW!$C13</f>
        <v>0</v>
      </c>
      <c r="I45" s="1">
        <f>I14*AtomW!$C13</f>
        <v>0</v>
      </c>
      <c r="J45" s="1">
        <f>J14*AtomW!$C13</f>
        <v>0</v>
      </c>
      <c r="K45" s="1">
        <f>K14*AtomW!$C13</f>
        <v>0</v>
      </c>
      <c r="L45" s="1">
        <f>L14*AtomW!$C13</f>
        <v>0</v>
      </c>
      <c r="M45" s="1">
        <f>M14*AtomW!$C13</f>
        <v>0</v>
      </c>
      <c r="N45" s="1">
        <f>N14*AtomW!$C13</f>
        <v>0</v>
      </c>
      <c r="O45" s="1">
        <f>O14*AtomW!$C13</f>
        <v>0</v>
      </c>
      <c r="P45" s="1">
        <f>P14*AtomW!$C13</f>
        <v>0</v>
      </c>
      <c r="Q45" s="1">
        <f>Q14*AtomW!$C13</f>
        <v>0</v>
      </c>
      <c r="R45" s="1">
        <f>R14*AtomW!$C13</f>
        <v>0</v>
      </c>
      <c r="S45" s="1">
        <f>S14*AtomW!$C13</f>
        <v>0</v>
      </c>
      <c r="T45" s="1">
        <f>T14*AtomW!$C13</f>
        <v>0</v>
      </c>
      <c r="V45" s="1">
        <f>V14*AtomW!$C13</f>
        <v>0</v>
      </c>
      <c r="W45" s="1">
        <f>W14*AtomW!$C13</f>
        <v>0</v>
      </c>
      <c r="X45" s="1">
        <f>X14*AtomW!$C13</f>
        <v>0</v>
      </c>
      <c r="Y45" s="1">
        <f>Y14*AtomW!$C13</f>
        <v>0</v>
      </c>
      <c r="Z45" s="1">
        <f>Z14*AtomW!$C13</f>
        <v>0</v>
      </c>
      <c r="AA45" s="1">
        <f>AA14*AtomW!$C13</f>
        <v>0</v>
      </c>
      <c r="AB45" s="1">
        <f>AB14*AtomW!$C13</f>
        <v>0</v>
      </c>
      <c r="AC45" s="1">
        <f>AC14*AtomW!$C13</f>
        <v>0</v>
      </c>
      <c r="AD45" s="1">
        <f>AD14*AtomW!$C13</f>
        <v>0</v>
      </c>
    </row>
    <row r="46" spans="4:30" ht="15.75">
      <c r="D46" s="1">
        <f>D15*AtomW!$C14</f>
        <v>0</v>
      </c>
      <c r="E46" s="1">
        <f>E15*AtomW!$C14</f>
        <v>0</v>
      </c>
      <c r="F46" s="1">
        <f>F15*AtomW!$C14</f>
        <v>0</v>
      </c>
      <c r="G46" s="1">
        <f>G15*AtomW!$C14</f>
        <v>0</v>
      </c>
      <c r="H46" s="1">
        <f>H15*AtomW!$C14</f>
        <v>0</v>
      </c>
      <c r="I46" s="1">
        <f>I15*AtomW!$C14</f>
        <v>0</v>
      </c>
      <c r="J46" s="1">
        <f>J15*AtomW!$C14</f>
        <v>0</v>
      </c>
      <c r="K46" s="1">
        <f>K15*AtomW!$C14</f>
        <v>0</v>
      </c>
      <c r="L46" s="1">
        <f>L15*AtomW!$C14</f>
        <v>0</v>
      </c>
      <c r="M46" s="1">
        <f>M15*AtomW!$C14</f>
        <v>0</v>
      </c>
      <c r="N46" s="1">
        <f>N15*AtomW!$C14</f>
        <v>0</v>
      </c>
      <c r="O46" s="1">
        <f>O15*AtomW!$C14</f>
        <v>0</v>
      </c>
      <c r="P46" s="1">
        <f>P15*AtomW!$C14</f>
        <v>0</v>
      </c>
      <c r="Q46" s="1">
        <f>Q15*AtomW!$C14</f>
        <v>0</v>
      </c>
      <c r="R46" s="1">
        <f>R15*AtomW!$C14</f>
        <v>0</v>
      </c>
      <c r="S46" s="1">
        <f>S15*AtomW!$C14</f>
        <v>0</v>
      </c>
      <c r="T46" s="1">
        <f>T15*AtomW!$C14</f>
        <v>0</v>
      </c>
      <c r="V46" s="1">
        <f>V15*AtomW!$C14</f>
        <v>0</v>
      </c>
      <c r="W46" s="1">
        <f>W15*AtomW!$C14</f>
        <v>0</v>
      </c>
      <c r="X46" s="1">
        <f>X15*AtomW!$C14</f>
        <v>0</v>
      </c>
      <c r="Y46" s="1">
        <f>Y15*AtomW!$C14</f>
        <v>0</v>
      </c>
      <c r="Z46" s="1">
        <f>Z15*AtomW!$C14</f>
        <v>0</v>
      </c>
      <c r="AA46" s="1">
        <f>AA15*AtomW!$C14</f>
        <v>0</v>
      </c>
      <c r="AB46" s="1">
        <f>AB15*AtomW!$C14</f>
        <v>0</v>
      </c>
      <c r="AC46" s="1">
        <f>AC15*AtomW!$C14</f>
        <v>0</v>
      </c>
      <c r="AD46" s="1">
        <f>AD15*AtomW!$C14</f>
        <v>0</v>
      </c>
    </row>
    <row r="47" spans="4:30" ht="15.75">
      <c r="D47" s="1">
        <f>D16*AtomW!$C15</f>
        <v>0</v>
      </c>
      <c r="E47" s="1">
        <f>E16*AtomW!$C15</f>
        <v>0</v>
      </c>
      <c r="F47" s="1">
        <f>F16*AtomW!$C15</f>
        <v>0</v>
      </c>
      <c r="G47" s="1">
        <f>G16*AtomW!$C15</f>
        <v>0</v>
      </c>
      <c r="H47" s="1">
        <f>H16*AtomW!$C15</f>
        <v>0</v>
      </c>
      <c r="I47" s="1">
        <f>I16*AtomW!$C15</f>
        <v>0</v>
      </c>
      <c r="J47" s="1">
        <f>J16*AtomW!$C15</f>
        <v>0</v>
      </c>
      <c r="K47" s="1">
        <f>K16*AtomW!$C15</f>
        <v>0</v>
      </c>
      <c r="L47" s="1">
        <f>L16*AtomW!$C15</f>
        <v>0</v>
      </c>
      <c r="M47" s="1">
        <f>M16*AtomW!$C15</f>
        <v>0</v>
      </c>
      <c r="N47" s="1">
        <f>N16*AtomW!$C15</f>
        <v>0</v>
      </c>
      <c r="O47" s="1">
        <f>O16*AtomW!$C15</f>
        <v>0</v>
      </c>
      <c r="P47" s="1">
        <f>P16*AtomW!$C15</f>
        <v>0</v>
      </c>
      <c r="Q47" s="1">
        <f>Q16*AtomW!$C15</f>
        <v>0</v>
      </c>
      <c r="R47" s="1">
        <f>R16*AtomW!$C15</f>
        <v>0</v>
      </c>
      <c r="S47" s="1">
        <f>S16*AtomW!$C15</f>
        <v>0</v>
      </c>
      <c r="T47" s="1">
        <f>T16*AtomW!$C15</f>
        <v>0</v>
      </c>
      <c r="V47" s="1">
        <f>V16*AtomW!$C15</f>
        <v>0</v>
      </c>
      <c r="W47" s="1">
        <f>W16*AtomW!$C15</f>
        <v>0.3127864</v>
      </c>
      <c r="X47" s="1">
        <f>X16*AtomW!$C15</f>
        <v>68.8521063</v>
      </c>
      <c r="Y47" s="1">
        <f>Y16*AtomW!$C15</f>
        <v>32.8034737</v>
      </c>
      <c r="Z47" s="1">
        <f>Z16*AtomW!$C15</f>
        <v>69.43858080000001</v>
      </c>
      <c r="AA47" s="1">
        <f>AA16*AtomW!$C15</f>
        <v>0</v>
      </c>
      <c r="AB47" s="1">
        <f>AB16*AtomW!$C15</f>
        <v>0</v>
      </c>
      <c r="AC47" s="1">
        <f>AC16*AtomW!$C15</f>
        <v>0</v>
      </c>
      <c r="AD47" s="1">
        <f>AD16*AtomW!$C15</f>
        <v>0</v>
      </c>
    </row>
    <row r="48" spans="4:30" ht="15.75">
      <c r="D48" s="1">
        <f>D17*AtomW!$C16</f>
        <v>120.23400000000001</v>
      </c>
      <c r="E48" s="1">
        <f>E17*AtomW!$C16</f>
        <v>0</v>
      </c>
      <c r="F48" s="1">
        <f>F17*AtomW!$C16</f>
        <v>0</v>
      </c>
      <c r="G48" s="1">
        <f>G17*AtomW!$C16</f>
        <v>0</v>
      </c>
      <c r="H48" s="1">
        <f>H17*AtomW!$C16</f>
        <v>200.39000000000001</v>
      </c>
      <c r="I48" s="1">
        <f>I17*AtomW!$C16</f>
        <v>0</v>
      </c>
      <c r="J48" s="1">
        <f>J17*AtomW!$C16</f>
        <v>0</v>
      </c>
      <c r="K48" s="1">
        <f>K17*AtomW!$C16</f>
        <v>0</v>
      </c>
      <c r="L48" s="1">
        <f>L17*AtomW!$C16</f>
        <v>0</v>
      </c>
      <c r="M48" s="1">
        <f>M17*AtomW!$C16</f>
        <v>0</v>
      </c>
      <c r="N48" s="1">
        <f>N17*AtomW!$C16</f>
        <v>0</v>
      </c>
      <c r="O48" s="1">
        <f>O17*AtomW!$C16</f>
        <v>0</v>
      </c>
      <c r="P48" s="1">
        <f>P17*AtomW!$C16</f>
        <v>0</v>
      </c>
      <c r="Q48" s="1">
        <f>Q17*AtomW!$C16</f>
        <v>0</v>
      </c>
      <c r="R48" s="1">
        <f>R17*AtomW!$C16</f>
        <v>0</v>
      </c>
      <c r="S48" s="1">
        <f>S17*AtomW!$C16</f>
        <v>0</v>
      </c>
      <c r="T48" s="1">
        <f>T17*AtomW!$C16</f>
        <v>0</v>
      </c>
      <c r="V48" s="1">
        <f>V17*AtomW!$C16</f>
        <v>0</v>
      </c>
      <c r="W48" s="1">
        <f>W17*AtomW!$C16</f>
        <v>6.1720120000000005</v>
      </c>
      <c r="X48" s="1">
        <f>X17*AtomW!$C16</f>
        <v>0</v>
      </c>
      <c r="Y48" s="1">
        <f>Y17*AtomW!$C16</f>
        <v>0</v>
      </c>
      <c r="Z48" s="1">
        <f>Z17*AtomW!$C16</f>
        <v>0</v>
      </c>
      <c r="AA48" s="1">
        <f>AA17*AtomW!$C16</f>
        <v>29.777954</v>
      </c>
      <c r="AB48" s="1">
        <f>AB17*AtomW!$C16</f>
        <v>22.523836000000003</v>
      </c>
      <c r="AC48" s="1">
        <f>AC17*AtomW!$C16</f>
        <v>0.60117</v>
      </c>
      <c r="AD48" s="1">
        <f>AD17*AtomW!$C16</f>
        <v>0</v>
      </c>
    </row>
    <row r="49" spans="4:30" ht="15.75">
      <c r="D49" s="1">
        <f>D18*AtomW!$C17</f>
        <v>0</v>
      </c>
      <c r="E49" s="1">
        <f>E18*AtomW!$C17</f>
        <v>0</v>
      </c>
      <c r="F49" s="1">
        <f>F18*AtomW!$C17</f>
        <v>0</v>
      </c>
      <c r="G49" s="1">
        <f>G18*AtomW!$C17</f>
        <v>0</v>
      </c>
      <c r="H49" s="1">
        <f>H18*AtomW!$C17</f>
        <v>0</v>
      </c>
      <c r="I49" s="1">
        <f>I18*AtomW!$C17</f>
        <v>0</v>
      </c>
      <c r="J49" s="1">
        <f>J18*AtomW!$C17</f>
        <v>0</v>
      </c>
      <c r="K49" s="1">
        <f>K18*AtomW!$C17</f>
        <v>0</v>
      </c>
      <c r="L49" s="1">
        <f>L18*AtomW!$C17</f>
        <v>0</v>
      </c>
      <c r="M49" s="1">
        <f>M18*AtomW!$C17</f>
        <v>0</v>
      </c>
      <c r="N49" s="1">
        <f>N18*AtomW!$C17</f>
        <v>0</v>
      </c>
      <c r="O49" s="1">
        <f>O18*AtomW!$C17</f>
        <v>0</v>
      </c>
      <c r="P49" s="1">
        <f>P18*AtomW!$C17</f>
        <v>0</v>
      </c>
      <c r="Q49" s="1">
        <f>Q18*AtomW!$C17</f>
        <v>0</v>
      </c>
      <c r="R49" s="1">
        <f>R18*AtomW!$C17</f>
        <v>0</v>
      </c>
      <c r="S49" s="1">
        <f>S18*AtomW!$C17</f>
        <v>0</v>
      </c>
      <c r="T49" s="1">
        <f>T18*AtomW!$C17</f>
        <v>0</v>
      </c>
      <c r="V49" s="1">
        <f>V18*AtomW!$C17</f>
        <v>0</v>
      </c>
      <c r="W49" s="1">
        <f>W18*AtomW!$C17</f>
        <v>0</v>
      </c>
      <c r="X49" s="1">
        <f>X18*AtomW!$C17</f>
        <v>2.5369509999999997</v>
      </c>
      <c r="Y49" s="1">
        <f>Y18*AtomW!$C17</f>
        <v>0</v>
      </c>
      <c r="Z49" s="1">
        <f>Z18*AtomW!$C17</f>
        <v>12.062484</v>
      </c>
      <c r="AA49" s="1">
        <f>AA18*AtomW!$C17</f>
        <v>0</v>
      </c>
      <c r="AB49" s="1">
        <f>AB18*AtomW!$C17</f>
        <v>0</v>
      </c>
      <c r="AC49" s="1">
        <f>AC18*AtomW!$C17</f>
        <v>188.548113</v>
      </c>
      <c r="AD49" s="1">
        <f>AD18*AtomW!$C17</f>
        <v>0</v>
      </c>
    </row>
    <row r="50" spans="4:30" ht="15.75">
      <c r="D50" s="1">
        <f>D19*AtomW!$C18</f>
        <v>0</v>
      </c>
      <c r="E50" s="1">
        <f>E19*AtomW!$C18</f>
        <v>0</v>
      </c>
      <c r="F50" s="1">
        <f>F19*AtomW!$C18</f>
        <v>0</v>
      </c>
      <c r="G50" s="1">
        <f>G19*AtomW!$C18</f>
        <v>0</v>
      </c>
      <c r="H50" s="1">
        <f>H19*AtomW!$C18</f>
        <v>0</v>
      </c>
      <c r="I50" s="1">
        <f>I19*AtomW!$C18</f>
        <v>0</v>
      </c>
      <c r="J50" s="1">
        <f>J19*AtomW!$C18</f>
        <v>0</v>
      </c>
      <c r="K50" s="1">
        <f>K19*AtomW!$C18</f>
        <v>0</v>
      </c>
      <c r="L50" s="1">
        <f>L19*AtomW!$C18</f>
        <v>0</v>
      </c>
      <c r="M50" s="1">
        <f>M19*AtomW!$C18</f>
        <v>0</v>
      </c>
      <c r="N50" s="1">
        <f>N19*AtomW!$C18</f>
        <v>0</v>
      </c>
      <c r="O50" s="1">
        <f>O19*AtomW!$C18</f>
        <v>0</v>
      </c>
      <c r="P50" s="1">
        <f>P19*AtomW!$C18</f>
        <v>0</v>
      </c>
      <c r="Q50" s="1">
        <f>Q19*AtomW!$C18</f>
        <v>0</v>
      </c>
      <c r="R50" s="1">
        <f>R19*AtomW!$C18</f>
        <v>0</v>
      </c>
      <c r="S50" s="1">
        <f>S19*AtomW!$C18</f>
        <v>0</v>
      </c>
      <c r="T50" s="1">
        <f>T19*AtomW!$C18</f>
        <v>0</v>
      </c>
      <c r="V50" s="1">
        <f>V19*AtomW!$C18</f>
        <v>0</v>
      </c>
      <c r="W50" s="1">
        <f>W19*AtomW!$C18</f>
        <v>0</v>
      </c>
      <c r="X50" s="1">
        <f>X19*AtomW!$C18</f>
        <v>0</v>
      </c>
      <c r="Y50" s="1">
        <f>Y19*AtomW!$C18</f>
        <v>0</v>
      </c>
      <c r="Z50" s="1">
        <f>Z19*AtomW!$C18</f>
        <v>0</v>
      </c>
      <c r="AA50" s="1">
        <f>AA19*AtomW!$C18</f>
        <v>0</v>
      </c>
      <c r="AB50" s="1">
        <f>AB19*AtomW!$C18</f>
        <v>0</v>
      </c>
      <c r="AC50" s="1">
        <f>AC19*AtomW!$C18</f>
        <v>0</v>
      </c>
      <c r="AD50" s="1">
        <f>AD19*AtomW!$C18</f>
        <v>0</v>
      </c>
    </row>
    <row r="51" spans="4:30" ht="15.75">
      <c r="D51" s="1">
        <f>D20*AtomW!$C19</f>
        <v>0</v>
      </c>
      <c r="E51" s="1">
        <f>E20*AtomW!$C19</f>
        <v>0</v>
      </c>
      <c r="F51" s="1">
        <f>F20*AtomW!$C19</f>
        <v>0</v>
      </c>
      <c r="G51" s="1">
        <f>G20*AtomW!$C19</f>
        <v>0</v>
      </c>
      <c r="H51" s="1">
        <f>H20*AtomW!$C19</f>
        <v>0</v>
      </c>
      <c r="I51" s="1">
        <f>I20*AtomW!$C19</f>
        <v>0</v>
      </c>
      <c r="J51" s="1">
        <f>J20*AtomW!$C19</f>
        <v>0</v>
      </c>
      <c r="K51" s="1">
        <f>K20*AtomW!$C19</f>
        <v>0</v>
      </c>
      <c r="L51" s="1">
        <f>L20*AtomW!$C19</f>
        <v>0</v>
      </c>
      <c r="M51" s="1">
        <f>M20*AtomW!$C19</f>
        <v>0</v>
      </c>
      <c r="N51" s="1">
        <f>N20*AtomW!$C19</f>
        <v>0</v>
      </c>
      <c r="O51" s="1">
        <f>O20*AtomW!$C19</f>
        <v>0</v>
      </c>
      <c r="P51" s="1">
        <f>P20*AtomW!$C19</f>
        <v>0</v>
      </c>
      <c r="Q51" s="1">
        <f>Q20*AtomW!$C19</f>
        <v>0</v>
      </c>
      <c r="R51" s="1">
        <f>R20*AtomW!$C19</f>
        <v>0</v>
      </c>
      <c r="S51" s="1">
        <f>S20*AtomW!$C19</f>
        <v>0</v>
      </c>
      <c r="T51" s="1">
        <f>T20*AtomW!$C19</f>
        <v>0</v>
      </c>
      <c r="V51" s="1">
        <f>V20*AtomW!$C19</f>
        <v>0</v>
      </c>
      <c r="W51" s="1">
        <f>W20*AtomW!$C19</f>
        <v>0</v>
      </c>
      <c r="X51" s="1">
        <f>X20*AtomW!$C19</f>
        <v>0</v>
      </c>
      <c r="Y51" s="1">
        <f>Y20*AtomW!$C19</f>
        <v>0</v>
      </c>
      <c r="Z51" s="1">
        <f>Z20*AtomW!$C19</f>
        <v>0</v>
      </c>
      <c r="AA51" s="1">
        <f>AA20*AtomW!$C19</f>
        <v>0</v>
      </c>
      <c r="AB51" s="1">
        <f>AB20*AtomW!$C19</f>
        <v>0</v>
      </c>
      <c r="AC51" s="1">
        <f>AC20*AtomW!$C19</f>
        <v>0</v>
      </c>
      <c r="AD51" s="1">
        <f>AD20*AtomW!$C19</f>
        <v>0</v>
      </c>
    </row>
    <row r="52" spans="4:30" ht="15.75">
      <c r="D52" s="1">
        <f>D21*AtomW!$C20</f>
        <v>0</v>
      </c>
      <c r="E52" s="1">
        <f>E21*AtomW!$C20</f>
        <v>0</v>
      </c>
      <c r="F52" s="1">
        <f>F21*AtomW!$C20</f>
        <v>0</v>
      </c>
      <c r="G52" s="1">
        <f>G21*AtomW!$C20</f>
        <v>0</v>
      </c>
      <c r="H52" s="1">
        <f>H21*AtomW!$C20</f>
        <v>0</v>
      </c>
      <c r="I52" s="1">
        <f>I21*AtomW!$C20</f>
        <v>0</v>
      </c>
      <c r="J52" s="1">
        <f>J21*AtomW!$C20</f>
        <v>0</v>
      </c>
      <c r="K52" s="1">
        <f>K21*AtomW!$C20</f>
        <v>0</v>
      </c>
      <c r="L52" s="1">
        <f>L21*AtomW!$C20</f>
        <v>0</v>
      </c>
      <c r="M52" s="1">
        <f>M21*AtomW!$C20</f>
        <v>0</v>
      </c>
      <c r="N52" s="1">
        <f>N21*AtomW!$C20</f>
        <v>0</v>
      </c>
      <c r="O52" s="1">
        <f>O21*AtomW!$C20</f>
        <v>0</v>
      </c>
      <c r="P52" s="1">
        <f>P21*AtomW!$C20</f>
        <v>0</v>
      </c>
      <c r="Q52" s="1">
        <f>Q21*AtomW!$C20</f>
        <v>0</v>
      </c>
      <c r="R52" s="1">
        <f>R21*AtomW!$C20</f>
        <v>0</v>
      </c>
      <c r="S52" s="1">
        <f>S21*AtomW!$C20</f>
        <v>0</v>
      </c>
      <c r="T52" s="1">
        <f>T21*AtomW!$C20</f>
        <v>0</v>
      </c>
      <c r="V52" s="1">
        <f>V21*AtomW!$C20</f>
        <v>0</v>
      </c>
      <c r="W52" s="1">
        <f>W21*AtomW!$C20</f>
        <v>0</v>
      </c>
      <c r="X52" s="1">
        <f>X21*AtomW!$C20</f>
        <v>0</v>
      </c>
      <c r="Y52" s="1">
        <f>Y21*AtomW!$C20</f>
        <v>0</v>
      </c>
      <c r="Z52" s="1">
        <f>Z21*AtomW!$C20</f>
        <v>0</v>
      </c>
      <c r="AA52" s="1">
        <f>AA21*AtomW!$C20</f>
        <v>20.162263983</v>
      </c>
      <c r="AB52" s="1">
        <f>AB21*AtomW!$C20</f>
        <v>1.3734512250000002</v>
      </c>
      <c r="AC52" s="1">
        <f>AC21*AtomW!$C20</f>
        <v>19.832635689</v>
      </c>
      <c r="AD52" s="1">
        <f>AD21*AtomW!$C20</f>
        <v>0</v>
      </c>
    </row>
    <row r="53" spans="4:30" ht="15.75">
      <c r="D53" s="1">
        <f>D22*AtomW!$C21</f>
        <v>111.69</v>
      </c>
      <c r="E53" s="1">
        <f>E22*AtomW!$C21</f>
        <v>0</v>
      </c>
      <c r="F53" s="1">
        <f>F22*AtomW!$C21</f>
        <v>0</v>
      </c>
      <c r="G53" s="1">
        <f>G22*AtomW!$C21</f>
        <v>0</v>
      </c>
      <c r="H53" s="1">
        <f>H22*AtomW!$C21</f>
        <v>0</v>
      </c>
      <c r="I53" s="1">
        <f>I22*AtomW!$C21</f>
        <v>42.442199999999985</v>
      </c>
      <c r="J53" s="1">
        <f>J22*AtomW!$C21</f>
        <v>44.67599999999999</v>
      </c>
      <c r="K53" s="1">
        <f>K22*AtomW!$C21</f>
        <v>58.0788</v>
      </c>
      <c r="L53" s="1">
        <f>L22*AtomW!$C21</f>
        <v>60.3126</v>
      </c>
      <c r="M53" s="1">
        <f>M22*AtomW!$C21</f>
        <v>67.01400000000001</v>
      </c>
      <c r="N53" s="1">
        <f>N22*AtomW!$C21</f>
        <v>89.352</v>
      </c>
      <c r="O53" s="1">
        <f>O22*AtomW!$C21</f>
        <v>111.69</v>
      </c>
      <c r="P53" s="1">
        <f>P22*AtomW!$C21</f>
        <v>134.028</v>
      </c>
      <c r="Q53" s="1">
        <f>Q22*AtomW!$C21</f>
        <v>156.36599999999999</v>
      </c>
      <c r="R53" s="1">
        <f>R22*AtomW!$C21</f>
        <v>178.704</v>
      </c>
      <c r="S53" s="1">
        <f>S22*AtomW!$C21</f>
        <v>201.042</v>
      </c>
      <c r="T53" s="1">
        <f>T22*AtomW!$C21</f>
        <v>223.38</v>
      </c>
      <c r="V53" s="1">
        <f>V22*AtomW!$C21</f>
        <v>0</v>
      </c>
      <c r="W53" s="1">
        <f>W22*AtomW!$C21</f>
        <v>0.44676</v>
      </c>
      <c r="X53" s="1">
        <f>X22*AtomW!$C21</f>
        <v>18.484695000000002</v>
      </c>
      <c r="Y53" s="1">
        <f>Y22*AtomW!$C21</f>
        <v>311.16834</v>
      </c>
      <c r="Z53" s="1">
        <f>Z22*AtomW!$C21</f>
        <v>185.18202</v>
      </c>
      <c r="AA53" s="1">
        <f>AA22*AtomW!$C21</f>
        <v>104.37430499999999</v>
      </c>
      <c r="AB53" s="1">
        <f>AB22*AtomW!$C21</f>
        <v>129.5604</v>
      </c>
      <c r="AC53" s="1">
        <f>AC22*AtomW!$C21</f>
        <v>204.113475</v>
      </c>
      <c r="AD53" s="1">
        <f>AD22*AtomW!$C21</f>
        <v>0</v>
      </c>
    </row>
    <row r="54" spans="4:30" ht="15.75">
      <c r="D54" s="1">
        <f>D23*AtomW!$C22</f>
        <v>0</v>
      </c>
      <c r="E54" s="1">
        <f>E23*AtomW!$C22</f>
        <v>0</v>
      </c>
      <c r="F54" s="1">
        <f>F23*AtomW!$C22</f>
        <v>0</v>
      </c>
      <c r="G54" s="1">
        <f>G23*AtomW!$C22</f>
        <v>0</v>
      </c>
      <c r="H54" s="1">
        <f>H23*AtomW!$C22</f>
        <v>0</v>
      </c>
      <c r="I54" s="1">
        <f>I23*AtomW!$C22</f>
        <v>0</v>
      </c>
      <c r="J54" s="1">
        <f>J23*AtomW!$C22</f>
        <v>0</v>
      </c>
      <c r="K54" s="1">
        <f>K23*AtomW!$C22</f>
        <v>0</v>
      </c>
      <c r="L54" s="1">
        <f>L23*AtomW!$C22</f>
        <v>0</v>
      </c>
      <c r="M54" s="1">
        <f>M23*AtomW!$C22</f>
        <v>0</v>
      </c>
      <c r="N54" s="1">
        <f>N23*AtomW!$C22</f>
        <v>0</v>
      </c>
      <c r="O54" s="1">
        <f>O23*AtomW!$C22</f>
        <v>0</v>
      </c>
      <c r="P54" s="1">
        <f>P23*AtomW!$C22</f>
        <v>0</v>
      </c>
      <c r="Q54" s="1">
        <f>Q23*AtomW!$C22</f>
        <v>0</v>
      </c>
      <c r="R54" s="1">
        <f>R23*AtomW!$C22</f>
        <v>0</v>
      </c>
      <c r="S54" s="1">
        <f>S23*AtomW!$C22</f>
        <v>0</v>
      </c>
      <c r="T54" s="1">
        <f>T23*AtomW!$C22</f>
        <v>0</v>
      </c>
      <c r="V54" s="1">
        <f>V23*AtomW!$C22</f>
        <v>0</v>
      </c>
      <c r="W54" s="1">
        <f>W23*AtomW!$C22</f>
        <v>0</v>
      </c>
      <c r="X54" s="1">
        <f>X23*AtomW!$C22</f>
        <v>0</v>
      </c>
      <c r="Y54" s="1">
        <f>Y23*AtomW!$C22</f>
        <v>0</v>
      </c>
      <c r="Z54" s="1">
        <f>Z23*AtomW!$C22</f>
        <v>0</v>
      </c>
      <c r="AA54" s="1">
        <f>AA23*AtomW!$C22</f>
        <v>0</v>
      </c>
      <c r="AB54" s="1">
        <f>AB23*AtomW!$C22</f>
        <v>0</v>
      </c>
      <c r="AC54" s="1">
        <f>AC23*AtomW!$C22</f>
        <v>0</v>
      </c>
      <c r="AD54" s="1">
        <f>AD23*AtomW!$C22</f>
        <v>0</v>
      </c>
    </row>
    <row r="55" spans="4:30" ht="15.75">
      <c r="D55" s="1">
        <f>D24*AtomW!$C23</f>
        <v>0</v>
      </c>
      <c r="E55" s="1">
        <f>E24*AtomW!$C23</f>
        <v>0</v>
      </c>
      <c r="F55" s="1">
        <f>F24*AtomW!$C23</f>
        <v>0</v>
      </c>
      <c r="G55" s="1">
        <f>G24*AtomW!$C23</f>
        <v>0</v>
      </c>
      <c r="H55" s="1">
        <f>H24*AtomW!$C23</f>
        <v>0</v>
      </c>
      <c r="I55" s="1">
        <f>I24*AtomW!$C23</f>
        <v>0</v>
      </c>
      <c r="J55" s="1">
        <f>J24*AtomW!$C23</f>
        <v>0</v>
      </c>
      <c r="K55" s="1">
        <f>K24*AtomW!$C23</f>
        <v>0</v>
      </c>
      <c r="L55" s="1">
        <f>L24*AtomW!$C23</f>
        <v>0</v>
      </c>
      <c r="M55" s="1">
        <f>M24*AtomW!$C23</f>
        <v>0</v>
      </c>
      <c r="N55" s="1">
        <f>N24*AtomW!$C23</f>
        <v>0</v>
      </c>
      <c r="O55" s="1">
        <f>O24*AtomW!$C23</f>
        <v>0</v>
      </c>
      <c r="P55" s="1">
        <f>P24*AtomW!$C23</f>
        <v>0</v>
      </c>
      <c r="Q55" s="1">
        <f>Q24*AtomW!$C23</f>
        <v>0</v>
      </c>
      <c r="R55" s="1">
        <f>R24*AtomW!$C23</f>
        <v>0</v>
      </c>
      <c r="S55" s="1">
        <f>S24*AtomW!$C23</f>
        <v>0</v>
      </c>
      <c r="T55" s="1">
        <f>T24*AtomW!$C23</f>
        <v>0</v>
      </c>
      <c r="V55" s="1">
        <f>V24*AtomW!$C23</f>
        <v>0</v>
      </c>
      <c r="W55" s="1">
        <f>W24*AtomW!$C23</f>
        <v>0</v>
      </c>
      <c r="X55" s="1">
        <f>X24*AtomW!$C23</f>
        <v>0</v>
      </c>
      <c r="Y55" s="1">
        <f>Y24*AtomW!$C23</f>
        <v>0</v>
      </c>
      <c r="Z55" s="1">
        <f>Z24*AtomW!$C23</f>
        <v>0</v>
      </c>
      <c r="AA55" s="1">
        <f>AA24*AtomW!$C23</f>
        <v>0</v>
      </c>
      <c r="AB55" s="1">
        <f>AB24*AtomW!$C23</f>
        <v>0</v>
      </c>
      <c r="AC55" s="1">
        <f>AC24*AtomW!$C23</f>
        <v>0</v>
      </c>
      <c r="AD55" s="1">
        <f>AD24*AtomW!$C23</f>
        <v>0</v>
      </c>
    </row>
    <row r="56" spans="4:30" ht="15.75">
      <c r="D56" s="1">
        <f>D25*AtomW!$C24</f>
        <v>0</v>
      </c>
      <c r="E56" s="1">
        <f>E25*AtomW!$C24</f>
        <v>0</v>
      </c>
      <c r="F56" s="1">
        <f>F25*AtomW!$C24</f>
        <v>0</v>
      </c>
      <c r="G56" s="1">
        <f>G25*AtomW!$C24</f>
        <v>0</v>
      </c>
      <c r="H56" s="1">
        <f>H25*AtomW!$C24</f>
        <v>0</v>
      </c>
      <c r="I56" s="1">
        <f>I25*AtomW!$C24</f>
        <v>0</v>
      </c>
      <c r="J56" s="1">
        <f>J25*AtomW!$C24</f>
        <v>0</v>
      </c>
      <c r="K56" s="1">
        <f>K25*AtomW!$C24</f>
        <v>0</v>
      </c>
      <c r="L56" s="1">
        <f>L25*AtomW!$C24</f>
        <v>0</v>
      </c>
      <c r="M56" s="1">
        <f>M25*AtomW!$C24</f>
        <v>0</v>
      </c>
      <c r="N56" s="1">
        <f>N25*AtomW!$C24</f>
        <v>0</v>
      </c>
      <c r="O56" s="1">
        <f>O25*AtomW!$C24</f>
        <v>0</v>
      </c>
      <c r="P56" s="1">
        <f>P25*AtomW!$C24</f>
        <v>0</v>
      </c>
      <c r="Q56" s="1">
        <f>Q25*AtomW!$C24</f>
        <v>0</v>
      </c>
      <c r="R56" s="1">
        <f>R25*AtomW!$C24</f>
        <v>0</v>
      </c>
      <c r="S56" s="1">
        <f>S25*AtomW!$C24</f>
        <v>0</v>
      </c>
      <c r="T56" s="1">
        <f>T25*AtomW!$C24</f>
        <v>0</v>
      </c>
      <c r="V56" s="1">
        <f>V25*AtomW!$C24</f>
        <v>0</v>
      </c>
      <c r="W56" s="1">
        <f>W25*AtomW!$C24</f>
        <v>0</v>
      </c>
      <c r="X56" s="1">
        <f>X25*AtomW!$C24</f>
        <v>0</v>
      </c>
      <c r="Y56" s="1">
        <f>Y25*AtomW!$C24</f>
        <v>0</v>
      </c>
      <c r="Z56" s="1">
        <f>Z25*AtomW!$C24</f>
        <v>0</v>
      </c>
      <c r="AA56" s="1">
        <f>AA25*AtomW!$C24</f>
        <v>0</v>
      </c>
      <c r="AB56" s="1">
        <f>AB25*AtomW!$C24</f>
        <v>0</v>
      </c>
      <c r="AC56" s="1">
        <f>AC25*AtomW!$C24</f>
        <v>0</v>
      </c>
      <c r="AD56" s="1">
        <f>AD25*AtomW!$C24</f>
        <v>0</v>
      </c>
    </row>
    <row r="57" spans="4:30" ht="15.75">
      <c r="D57" s="1">
        <f>D26*AtomW!$C25</f>
        <v>0</v>
      </c>
      <c r="E57" s="1">
        <f>E26*AtomW!$C25</f>
        <v>0</v>
      </c>
      <c r="F57" s="1">
        <f>F26*AtomW!$C25</f>
        <v>0</v>
      </c>
      <c r="G57" s="1">
        <f>G26*AtomW!$C25</f>
        <v>0</v>
      </c>
      <c r="H57" s="1">
        <f>H26*AtomW!$C25</f>
        <v>0</v>
      </c>
      <c r="I57" s="1">
        <f>I26*AtomW!$C25</f>
        <v>0</v>
      </c>
      <c r="J57" s="1">
        <f>J26*AtomW!$C25</f>
        <v>0</v>
      </c>
      <c r="K57" s="1">
        <f>K26*AtomW!$C25</f>
        <v>0</v>
      </c>
      <c r="L57" s="1">
        <f>L26*AtomW!$C25</f>
        <v>0</v>
      </c>
      <c r="M57" s="1">
        <f>M26*AtomW!$C25</f>
        <v>0</v>
      </c>
      <c r="N57" s="1">
        <f>N26*AtomW!$C25</f>
        <v>0</v>
      </c>
      <c r="O57" s="1">
        <f>O26*AtomW!$C25</f>
        <v>0</v>
      </c>
      <c r="P57" s="1">
        <f>P26*AtomW!$C25</f>
        <v>0</v>
      </c>
      <c r="Q57" s="1">
        <f>Q26*AtomW!$C25</f>
        <v>0</v>
      </c>
      <c r="R57" s="1">
        <f>R26*AtomW!$C25</f>
        <v>0</v>
      </c>
      <c r="S57" s="1">
        <f>S26*AtomW!$C25</f>
        <v>0</v>
      </c>
      <c r="T57" s="1">
        <f>T26*AtomW!$C25</f>
        <v>0</v>
      </c>
      <c r="V57" s="1">
        <f>V26*AtomW!$C25</f>
        <v>0</v>
      </c>
      <c r="W57" s="1">
        <f>W26*AtomW!$C25</f>
        <v>0</v>
      </c>
      <c r="X57" s="1">
        <f>X26*AtomW!$C25</f>
        <v>0</v>
      </c>
      <c r="Y57" s="1">
        <f>Y26*AtomW!$C25</f>
        <v>0</v>
      </c>
      <c r="Z57" s="1">
        <f>Z26*AtomW!$C25</f>
        <v>0</v>
      </c>
      <c r="AA57" s="1">
        <f>AA26*AtomW!$C25</f>
        <v>0</v>
      </c>
      <c r="AB57" s="1">
        <f>AB26*AtomW!$C25</f>
        <v>0</v>
      </c>
      <c r="AC57" s="1">
        <f>AC26*AtomW!$C25</f>
        <v>0</v>
      </c>
      <c r="AD57" s="1">
        <f>AD26*AtomW!$C25</f>
        <v>91.224</v>
      </c>
    </row>
    <row r="59" spans="4:30" ht="15.75">
      <c r="D59" s="1">
        <f>SUM(D35:D57)</f>
        <v>508.1733</v>
      </c>
      <c r="E59" s="1">
        <f aca="true" t="shared" si="15" ref="E59:N59">SUM(E35:E57)</f>
        <v>101.961276</v>
      </c>
      <c r="F59" s="1">
        <f t="shared" si="15"/>
        <v>246.47556000000003</v>
      </c>
      <c r="G59" s="1">
        <f t="shared" si="15"/>
        <v>142.26567599999998</v>
      </c>
      <c r="H59" s="1">
        <f t="shared" si="15"/>
        <v>502.311423</v>
      </c>
      <c r="I59" s="1">
        <f t="shared" si="15"/>
        <v>300.364465</v>
      </c>
      <c r="J59" s="1">
        <f t="shared" si="15"/>
        <v>301.58826</v>
      </c>
      <c r="K59" s="1">
        <f t="shared" si="15"/>
        <v>308.93102999999996</v>
      </c>
      <c r="L59" s="1">
        <f t="shared" si="15"/>
        <v>310.15482499999996</v>
      </c>
      <c r="M59" s="1">
        <f t="shared" si="15"/>
        <v>313.82620999999995</v>
      </c>
      <c r="N59" s="1">
        <f t="shared" si="15"/>
        <v>326.06416</v>
      </c>
      <c r="O59" s="1">
        <f aca="true" t="shared" si="16" ref="O59:T59">SUM(O35:O57)</f>
        <v>338.30210999999997</v>
      </c>
      <c r="P59" s="1">
        <f t="shared" si="16"/>
        <v>350.5400599999999</v>
      </c>
      <c r="Q59" s="1">
        <f t="shared" si="16"/>
        <v>362.77800999999994</v>
      </c>
      <c r="R59" s="1">
        <f t="shared" si="16"/>
        <v>375.01595999999995</v>
      </c>
      <c r="S59" s="1">
        <f t="shared" si="16"/>
        <v>387.25391</v>
      </c>
      <c r="T59" s="1">
        <f t="shared" si="16"/>
        <v>399.49186</v>
      </c>
      <c r="V59" s="1">
        <f aca="true" t="shared" si="17" ref="V59:AD59">SUM(V35:V57)</f>
        <v>60.0843</v>
      </c>
      <c r="W59" s="1">
        <f t="shared" si="17"/>
        <v>265.66353180199997</v>
      </c>
      <c r="X59" s="1">
        <f t="shared" si="17"/>
        <v>804.4114584719999</v>
      </c>
      <c r="Y59" s="1">
        <f t="shared" si="17"/>
        <v>1306.477208822</v>
      </c>
      <c r="Z59" s="1">
        <f t="shared" si="17"/>
        <v>935.0020799659999</v>
      </c>
      <c r="AA59" s="1">
        <f t="shared" si="17"/>
        <v>485.419406603</v>
      </c>
      <c r="AB59" s="1">
        <f t="shared" si="17"/>
        <v>486.09062285699997</v>
      </c>
      <c r="AC59" s="1">
        <f t="shared" si="17"/>
        <v>606.3520411889999</v>
      </c>
      <c r="AD59" s="1">
        <f t="shared" si="17"/>
        <v>183.3071</v>
      </c>
    </row>
    <row r="61" spans="4:30" ht="15.75">
      <c r="D61" s="1" t="s">
        <v>167</v>
      </c>
      <c r="E61" s="1" t="s">
        <v>167</v>
      </c>
      <c r="F61" s="1" t="s">
        <v>167</v>
      </c>
      <c r="G61" s="1" t="s">
        <v>167</v>
      </c>
      <c r="H61" s="1" t="s">
        <v>167</v>
      </c>
      <c r="I61" s="1" t="s">
        <v>167</v>
      </c>
      <c r="J61" s="1" t="s">
        <v>167</v>
      </c>
      <c r="K61" s="1" t="s">
        <v>167</v>
      </c>
      <c r="L61" s="1" t="s">
        <v>167</v>
      </c>
      <c r="M61" s="1" t="s">
        <v>167</v>
      </c>
      <c r="N61" s="1" t="s">
        <v>167</v>
      </c>
      <c r="O61" s="1" t="s">
        <v>167</v>
      </c>
      <c r="P61" s="1" t="s">
        <v>167</v>
      </c>
      <c r="Q61" s="1" t="s">
        <v>167</v>
      </c>
      <c r="R61" s="1" t="s">
        <v>167</v>
      </c>
      <c r="S61" s="1" t="s">
        <v>167</v>
      </c>
      <c r="T61" s="1" t="s">
        <v>167</v>
      </c>
      <c r="V61" s="1" t="s">
        <v>167</v>
      </c>
      <c r="W61" s="1" t="s">
        <v>167</v>
      </c>
      <c r="X61" s="1" t="s">
        <v>167</v>
      </c>
      <c r="Y61" s="1" t="s">
        <v>167</v>
      </c>
      <c r="Z61" s="1" t="s">
        <v>167</v>
      </c>
      <c r="AA61" s="1" t="s">
        <v>167</v>
      </c>
      <c r="AB61" s="1" t="s">
        <v>167</v>
      </c>
      <c r="AC61" s="1" t="s">
        <v>167</v>
      </c>
      <c r="AD61" s="1" t="s">
        <v>167</v>
      </c>
    </row>
    <row r="62" spans="4:30" ht="15.75">
      <c r="D62" s="1">
        <f aca="true" t="shared" si="18" ref="D62:D84">D35/D$59</f>
        <v>0</v>
      </c>
      <c r="E62" s="1">
        <f aca="true" t="shared" si="19" ref="E62:N62">E35/E$59</f>
        <v>0</v>
      </c>
      <c r="F62" s="1">
        <f t="shared" si="19"/>
        <v>0.057251761594537</v>
      </c>
      <c r="G62" s="1">
        <f t="shared" si="19"/>
        <v>0</v>
      </c>
      <c r="H62" s="1">
        <f t="shared" si="19"/>
        <v>0.0020066037797432292</v>
      </c>
      <c r="I62" s="1">
        <f t="shared" si="19"/>
        <v>0.013422892751311312</v>
      </c>
      <c r="J62" s="1">
        <f t="shared" si="19"/>
        <v>0.013368424884973971</v>
      </c>
      <c r="K62" s="1">
        <f t="shared" si="19"/>
        <v>0.013050679952738968</v>
      </c>
      <c r="L62" s="1">
        <f t="shared" si="19"/>
        <v>0.01299918516502202</v>
      </c>
      <c r="M62" s="1">
        <f t="shared" si="19"/>
        <v>0.012847110507436588</v>
      </c>
      <c r="N62" s="1">
        <f t="shared" si="19"/>
        <v>0.01236492842390283</v>
      </c>
      <c r="O62" s="1">
        <f aca="true" t="shared" si="20" ref="O62:T62">O35/O$59</f>
        <v>0.011917631846872018</v>
      </c>
      <c r="P62" s="1">
        <f t="shared" si="20"/>
        <v>0.011501567039156668</v>
      </c>
      <c r="Q62" s="1">
        <f t="shared" si="20"/>
        <v>0.011113573284113889</v>
      </c>
      <c r="R62" s="1">
        <f t="shared" si="20"/>
        <v>0.010750902441592087</v>
      </c>
      <c r="S62" s="1">
        <f t="shared" si="20"/>
        <v>0.010411153756975624</v>
      </c>
      <c r="T62" s="1">
        <f t="shared" si="20"/>
        <v>0.010092220652505913</v>
      </c>
      <c r="V62" s="1">
        <f aca="true" t="shared" si="21" ref="V62:AD62">V35/V$59</f>
        <v>0</v>
      </c>
      <c r="W62" s="1">
        <f t="shared" si="21"/>
        <v>0</v>
      </c>
      <c r="X62" s="1">
        <f t="shared" si="21"/>
        <v>0.005012061871493515</v>
      </c>
      <c r="Y62" s="1">
        <f t="shared" si="21"/>
        <v>0.012343912232913064</v>
      </c>
      <c r="Z62" s="1">
        <f t="shared" si="21"/>
        <v>0.004312033188361046</v>
      </c>
      <c r="AA62" s="1">
        <f t="shared" si="21"/>
        <v>0</v>
      </c>
      <c r="AB62" s="1">
        <f t="shared" si="21"/>
        <v>0</v>
      </c>
      <c r="AC62" s="1">
        <f t="shared" si="21"/>
        <v>0</v>
      </c>
      <c r="AD62" s="1">
        <f t="shared" si="21"/>
        <v>0</v>
      </c>
    </row>
    <row r="63" spans="4:30" ht="15.75">
      <c r="D63" s="1">
        <f t="shared" si="18"/>
        <v>0</v>
      </c>
      <c r="E63" s="1">
        <f aca="true" t="shared" si="22" ref="E63:N63">E36/E$59</f>
        <v>0</v>
      </c>
      <c r="F63" s="1">
        <f t="shared" si="22"/>
        <v>0</v>
      </c>
      <c r="G63" s="1">
        <f t="shared" si="22"/>
        <v>0</v>
      </c>
      <c r="H63" s="1">
        <f t="shared" si="22"/>
        <v>0</v>
      </c>
      <c r="I63" s="1">
        <f t="shared" si="22"/>
        <v>0</v>
      </c>
      <c r="J63" s="1">
        <f t="shared" si="22"/>
        <v>0</v>
      </c>
      <c r="K63" s="1">
        <f t="shared" si="22"/>
        <v>0</v>
      </c>
      <c r="L63" s="1">
        <f t="shared" si="22"/>
        <v>0</v>
      </c>
      <c r="M63" s="1">
        <f t="shared" si="22"/>
        <v>0</v>
      </c>
      <c r="N63" s="1">
        <f t="shared" si="22"/>
        <v>0</v>
      </c>
      <c r="O63" s="1">
        <f aca="true" t="shared" si="23" ref="O63:T63">O36/O$59</f>
        <v>0</v>
      </c>
      <c r="P63" s="1">
        <f t="shared" si="23"/>
        <v>0</v>
      </c>
      <c r="Q63" s="1">
        <f t="shared" si="23"/>
        <v>0</v>
      </c>
      <c r="R63" s="1">
        <f t="shared" si="23"/>
        <v>0</v>
      </c>
      <c r="S63" s="1">
        <f t="shared" si="23"/>
        <v>0</v>
      </c>
      <c r="T63" s="1">
        <f t="shared" si="23"/>
        <v>0</v>
      </c>
      <c r="V63" s="1">
        <f aca="true" t="shared" si="24" ref="V63:AD63">V36/V$59</f>
        <v>0</v>
      </c>
      <c r="W63" s="1">
        <f t="shared" si="24"/>
        <v>0</v>
      </c>
      <c r="X63" s="1">
        <f t="shared" si="24"/>
        <v>0</v>
      </c>
      <c r="Y63" s="1">
        <f t="shared" si="24"/>
        <v>0</v>
      </c>
      <c r="Z63" s="1">
        <f t="shared" si="24"/>
        <v>0</v>
      </c>
      <c r="AA63" s="1">
        <f t="shared" si="24"/>
        <v>0</v>
      </c>
      <c r="AB63" s="1">
        <f t="shared" si="24"/>
        <v>0</v>
      </c>
      <c r="AC63" s="1">
        <f t="shared" si="24"/>
        <v>0</v>
      </c>
      <c r="AD63" s="1">
        <f t="shared" si="24"/>
        <v>0</v>
      </c>
    </row>
    <row r="64" spans="4:30" ht="15.75">
      <c r="D64" s="1">
        <f t="shared" si="18"/>
        <v>0</v>
      </c>
      <c r="E64" s="1">
        <f aca="true" t="shared" si="25" ref="E64:N64">E37/E$59</f>
        <v>0</v>
      </c>
      <c r="F64" s="1">
        <f t="shared" si="25"/>
        <v>0</v>
      </c>
      <c r="G64" s="1">
        <f t="shared" si="25"/>
        <v>0</v>
      </c>
      <c r="H64" s="1">
        <f t="shared" si="25"/>
        <v>0</v>
      </c>
      <c r="I64" s="1">
        <f t="shared" si="25"/>
        <v>0</v>
      </c>
      <c r="J64" s="1">
        <f t="shared" si="25"/>
        <v>0</v>
      </c>
      <c r="K64" s="1">
        <f t="shared" si="25"/>
        <v>0</v>
      </c>
      <c r="L64" s="1">
        <f t="shared" si="25"/>
        <v>0</v>
      </c>
      <c r="M64" s="1">
        <f t="shared" si="25"/>
        <v>0</v>
      </c>
      <c r="N64" s="1">
        <f t="shared" si="25"/>
        <v>0</v>
      </c>
      <c r="O64" s="1">
        <f aca="true" t="shared" si="26" ref="O64:T64">O37/O$59</f>
        <v>0</v>
      </c>
      <c r="P64" s="1">
        <f t="shared" si="26"/>
        <v>0</v>
      </c>
      <c r="Q64" s="1">
        <f t="shared" si="26"/>
        <v>0</v>
      </c>
      <c r="R64" s="1">
        <f t="shared" si="26"/>
        <v>0</v>
      </c>
      <c r="S64" s="1">
        <f t="shared" si="26"/>
        <v>0</v>
      </c>
      <c r="T64" s="1">
        <f t="shared" si="26"/>
        <v>0</v>
      </c>
      <c r="V64" s="1">
        <f aca="true" t="shared" si="27" ref="V64:AD64">V37/V$59</f>
        <v>0</v>
      </c>
      <c r="W64" s="1">
        <f t="shared" si="27"/>
        <v>0</v>
      </c>
      <c r="X64" s="1">
        <f t="shared" si="27"/>
        <v>0</v>
      </c>
      <c r="Y64" s="1">
        <f t="shared" si="27"/>
        <v>0</v>
      </c>
      <c r="Z64" s="1">
        <f t="shared" si="27"/>
        <v>0</v>
      </c>
      <c r="AA64" s="1">
        <f t="shared" si="27"/>
        <v>0</v>
      </c>
      <c r="AB64" s="1">
        <f t="shared" si="27"/>
        <v>0</v>
      </c>
      <c r="AC64" s="1">
        <f t="shared" si="27"/>
        <v>0</v>
      </c>
      <c r="AD64" s="1">
        <f t="shared" si="27"/>
        <v>0</v>
      </c>
    </row>
    <row r="65" spans="4:30" ht="15.75">
      <c r="D65" s="1">
        <f t="shared" si="18"/>
        <v>0.3778096960229906</v>
      </c>
      <c r="E65" s="1">
        <f aca="true" t="shared" si="28" ref="E65:N65">E38/E$59</f>
        <v>0.47074930682507343</v>
      </c>
      <c r="F65" s="1">
        <f t="shared" si="28"/>
        <v>0.7140399640434938</v>
      </c>
      <c r="G65" s="1">
        <f t="shared" si="28"/>
        <v>0.44984568168080125</v>
      </c>
      <c r="H65" s="1">
        <f t="shared" si="28"/>
        <v>0.41407021715291553</v>
      </c>
      <c r="I65" s="1">
        <f t="shared" si="28"/>
        <v>0.47939958543364974</v>
      </c>
      <c r="J65" s="1">
        <f t="shared" si="28"/>
        <v>0.4774542616479832</v>
      </c>
      <c r="K65" s="1">
        <f t="shared" si="28"/>
        <v>0.46610597841207474</v>
      </c>
      <c r="L65" s="1">
        <f t="shared" si="28"/>
        <v>0.4642668383443656</v>
      </c>
      <c r="M65" s="1">
        <f t="shared" si="28"/>
        <v>0.4588354809497907</v>
      </c>
      <c r="N65" s="1">
        <f t="shared" si="28"/>
        <v>0.4416143129622096</v>
      </c>
      <c r="O65" s="1">
        <f aca="true" t="shared" si="29" ref="O65:T65">O38/O$59</f>
        <v>0.42563908336250106</v>
      </c>
      <c r="P65" s="1">
        <f t="shared" si="29"/>
        <v>0.4107792986627549</v>
      </c>
      <c r="Q65" s="1">
        <f t="shared" si="29"/>
        <v>0.39692207363946896</v>
      </c>
      <c r="R65" s="1">
        <f t="shared" si="29"/>
        <v>0.38396925826836814</v>
      </c>
      <c r="S65" s="1">
        <f t="shared" si="29"/>
        <v>0.3718351094247182</v>
      </c>
      <c r="T65" s="1">
        <f t="shared" si="29"/>
        <v>0.3604443905315117</v>
      </c>
      <c r="V65" s="1">
        <f aca="true" t="shared" si="30" ref="V65:AD65">V38/V$59</f>
        <v>0.5325650793967809</v>
      </c>
      <c r="W65" s="1">
        <f t="shared" si="30"/>
        <v>0.4817943928239097</v>
      </c>
      <c r="X65" s="1">
        <f t="shared" si="30"/>
        <v>0.47734973931051455</v>
      </c>
      <c r="Y65" s="1">
        <f t="shared" si="30"/>
        <v>0.4408637181809987</v>
      </c>
      <c r="Z65" s="1">
        <f t="shared" si="30"/>
        <v>0.4106788725154099</v>
      </c>
      <c r="AA65" s="1">
        <f t="shared" si="30"/>
        <v>0.39551941555773273</v>
      </c>
      <c r="AB65" s="1">
        <f t="shared" si="30"/>
        <v>0.3949732641859277</v>
      </c>
      <c r="AC65" s="1">
        <f t="shared" si="30"/>
        <v>0.3166358599593727</v>
      </c>
      <c r="AD65" s="1">
        <f t="shared" si="30"/>
        <v>0.3491277751925594</v>
      </c>
    </row>
    <row r="66" spans="4:30" ht="15.75">
      <c r="D66" s="1">
        <f t="shared" si="18"/>
        <v>0</v>
      </c>
      <c r="E66" s="1">
        <f aca="true" t="shared" si="31" ref="E66:N66">E39/E$59</f>
        <v>0</v>
      </c>
      <c r="F66" s="1">
        <f t="shared" si="31"/>
        <v>0</v>
      </c>
      <c r="G66" s="1">
        <f t="shared" si="31"/>
        <v>0</v>
      </c>
      <c r="H66" s="1">
        <f t="shared" si="31"/>
        <v>0</v>
      </c>
      <c r="I66" s="1">
        <f t="shared" si="31"/>
        <v>0</v>
      </c>
      <c r="J66" s="1">
        <f t="shared" si="31"/>
        <v>0</v>
      </c>
      <c r="K66" s="1">
        <f t="shared" si="31"/>
        <v>0</v>
      </c>
      <c r="L66" s="1">
        <f t="shared" si="31"/>
        <v>0</v>
      </c>
      <c r="M66" s="1">
        <f t="shared" si="31"/>
        <v>0</v>
      </c>
      <c r="N66" s="1">
        <f t="shared" si="31"/>
        <v>0</v>
      </c>
      <c r="O66" s="1">
        <f aca="true" t="shared" si="32" ref="O66:T66">O39/O$59</f>
        <v>0</v>
      </c>
      <c r="P66" s="1">
        <f t="shared" si="32"/>
        <v>0</v>
      </c>
      <c r="Q66" s="1">
        <f t="shared" si="32"/>
        <v>0</v>
      </c>
      <c r="R66" s="1">
        <f t="shared" si="32"/>
        <v>0</v>
      </c>
      <c r="S66" s="1">
        <f t="shared" si="32"/>
        <v>0</v>
      </c>
      <c r="T66" s="1">
        <f t="shared" si="32"/>
        <v>0</v>
      </c>
      <c r="V66" s="1">
        <f aca="true" t="shared" si="33" ref="V66:AD66">V39/V$59</f>
        <v>0</v>
      </c>
      <c r="W66" s="1">
        <f t="shared" si="33"/>
        <v>0</v>
      </c>
      <c r="X66" s="1">
        <f t="shared" si="33"/>
        <v>0</v>
      </c>
      <c r="Y66" s="1">
        <f t="shared" si="33"/>
        <v>0</v>
      </c>
      <c r="Z66" s="1">
        <f t="shared" si="33"/>
        <v>0</v>
      </c>
      <c r="AA66" s="1">
        <f t="shared" si="33"/>
        <v>0</v>
      </c>
      <c r="AB66" s="1">
        <f t="shared" si="33"/>
        <v>0</v>
      </c>
      <c r="AC66" s="1">
        <f t="shared" si="33"/>
        <v>0</v>
      </c>
      <c r="AD66" s="1">
        <f t="shared" si="33"/>
        <v>0</v>
      </c>
    </row>
    <row r="67" spans="4:30" ht="15.75">
      <c r="D67" s="1">
        <f t="shared" si="18"/>
        <v>0</v>
      </c>
      <c r="E67" s="1">
        <f aca="true" t="shared" si="34" ref="E67:N67">E40/E$59</f>
        <v>0</v>
      </c>
      <c r="F67" s="1">
        <f t="shared" si="34"/>
        <v>0</v>
      </c>
      <c r="G67" s="1">
        <f t="shared" si="34"/>
        <v>0</v>
      </c>
      <c r="H67" s="1">
        <f t="shared" si="34"/>
        <v>0</v>
      </c>
      <c r="I67" s="1">
        <f t="shared" si="34"/>
        <v>0</v>
      </c>
      <c r="J67" s="1">
        <f t="shared" si="34"/>
        <v>0</v>
      </c>
      <c r="K67" s="1">
        <f t="shared" si="34"/>
        <v>0</v>
      </c>
      <c r="L67" s="1">
        <f t="shared" si="34"/>
        <v>0</v>
      </c>
      <c r="M67" s="1">
        <f t="shared" si="34"/>
        <v>0</v>
      </c>
      <c r="N67" s="1">
        <f t="shared" si="34"/>
        <v>0</v>
      </c>
      <c r="O67" s="1">
        <f aca="true" t="shared" si="35" ref="O67:T67">O40/O$59</f>
        <v>0</v>
      </c>
      <c r="P67" s="1">
        <f t="shared" si="35"/>
        <v>0</v>
      </c>
      <c r="Q67" s="1">
        <f t="shared" si="35"/>
        <v>0</v>
      </c>
      <c r="R67" s="1">
        <f t="shared" si="35"/>
        <v>0</v>
      </c>
      <c r="S67" s="1">
        <f t="shared" si="35"/>
        <v>0</v>
      </c>
      <c r="T67" s="1">
        <f t="shared" si="35"/>
        <v>0</v>
      </c>
      <c r="V67" s="1">
        <f aca="true" t="shared" si="36" ref="V67:AD67">V40/V$59</f>
        <v>0</v>
      </c>
      <c r="W67" s="1">
        <f t="shared" si="36"/>
        <v>0.07511426285965597</v>
      </c>
      <c r="X67" s="1">
        <f t="shared" si="36"/>
        <v>0.006287515358877811</v>
      </c>
      <c r="Y67" s="1">
        <f t="shared" si="36"/>
        <v>0.006018092996118405</v>
      </c>
      <c r="Z67" s="1">
        <f t="shared" si="36"/>
        <v>0.005458521482845888</v>
      </c>
      <c r="AA67" s="1">
        <f t="shared" si="36"/>
        <v>0</v>
      </c>
      <c r="AB67" s="1">
        <f t="shared" si="36"/>
        <v>0</v>
      </c>
      <c r="AC67" s="1">
        <f t="shared" si="36"/>
        <v>0</v>
      </c>
      <c r="AD67" s="1">
        <f t="shared" si="36"/>
        <v>0</v>
      </c>
    </row>
    <row r="68" spans="4:30" ht="15.75">
      <c r="D68" s="1">
        <f t="shared" si="18"/>
        <v>0</v>
      </c>
      <c r="E68" s="1">
        <f aca="true" t="shared" si="37" ref="E68:N68">E41/E$59</f>
        <v>0</v>
      </c>
      <c r="F68" s="1">
        <f t="shared" si="37"/>
        <v>0.09861018268910718</v>
      </c>
      <c r="G68" s="1">
        <f t="shared" si="37"/>
        <v>0.1708423330445497</v>
      </c>
      <c r="H68" s="1">
        <f t="shared" si="37"/>
        <v>0</v>
      </c>
      <c r="I68" s="1">
        <f t="shared" si="37"/>
        <v>0.19663161552748926</v>
      </c>
      <c r="J68" s="1">
        <f t="shared" si="37"/>
        <v>0.1934160169232052</v>
      </c>
      <c r="K68" s="1">
        <f t="shared" si="37"/>
        <v>0.17465743081878177</v>
      </c>
      <c r="L68" s="1">
        <f t="shared" si="37"/>
        <v>0.1716173527205324</v>
      </c>
      <c r="M68" s="1">
        <f t="shared" si="37"/>
        <v>0.16263937929212477</v>
      </c>
      <c r="N68" s="1">
        <f t="shared" si="37"/>
        <v>0.13417297994357918</v>
      </c>
      <c r="O68" s="1">
        <f aca="true" t="shared" si="38" ref="O68:T68">O41/O$59</f>
        <v>0.10776610290725055</v>
      </c>
      <c r="P68" s="1">
        <f t="shared" si="38"/>
        <v>0.08320304389746498</v>
      </c>
      <c r="Q68" s="1">
        <f t="shared" si="38"/>
        <v>0.060297204893979106</v>
      </c>
      <c r="R68" s="1">
        <f t="shared" si="38"/>
        <v>0.03888634499715693</v>
      </c>
      <c r="S68" s="1">
        <f t="shared" si="38"/>
        <v>0.018828731774457746</v>
      </c>
      <c r="T68" s="1">
        <f t="shared" si="38"/>
        <v>0</v>
      </c>
      <c r="V68" s="1">
        <f aca="true" t="shared" si="39" ref="V68:AD68">V41/V$59</f>
        <v>0</v>
      </c>
      <c r="W68" s="1">
        <f t="shared" si="39"/>
        <v>0</v>
      </c>
      <c r="X68" s="1">
        <f t="shared" si="39"/>
        <v>0.008943532472381383</v>
      </c>
      <c r="Y68" s="1">
        <f t="shared" si="39"/>
        <v>0.04885269300453275</v>
      </c>
      <c r="Z68" s="1">
        <f t="shared" si="39"/>
        <v>0.038342027005227236</v>
      </c>
      <c r="AA68" s="1">
        <f t="shared" si="39"/>
        <v>0.003204486633292313</v>
      </c>
      <c r="AB68" s="1">
        <f t="shared" si="39"/>
        <v>0.00640012346198914</v>
      </c>
      <c r="AC68" s="1">
        <f t="shared" si="39"/>
        <v>0</v>
      </c>
      <c r="AD68" s="1">
        <f t="shared" si="39"/>
        <v>0</v>
      </c>
    </row>
    <row r="69" spans="4:30" ht="15.75">
      <c r="D69" s="1">
        <f t="shared" si="18"/>
        <v>0</v>
      </c>
      <c r="E69" s="1">
        <f aca="true" t="shared" si="40" ref="E69:N69">E42/E$59</f>
        <v>0.5292506931749266</v>
      </c>
      <c r="F69" s="1">
        <f t="shared" si="40"/>
        <v>0</v>
      </c>
      <c r="G69" s="1">
        <f t="shared" si="40"/>
        <v>0.37931198527464915</v>
      </c>
      <c r="H69" s="1">
        <f t="shared" si="40"/>
        <v>0</v>
      </c>
      <c r="I69" s="1">
        <f t="shared" si="40"/>
        <v>0</v>
      </c>
      <c r="J69" s="1">
        <f t="shared" si="40"/>
        <v>0</v>
      </c>
      <c r="K69" s="1">
        <f t="shared" si="40"/>
        <v>0</v>
      </c>
      <c r="L69" s="1">
        <f t="shared" si="40"/>
        <v>0</v>
      </c>
      <c r="M69" s="1">
        <f t="shared" si="40"/>
        <v>0</v>
      </c>
      <c r="N69" s="1">
        <f t="shared" si="40"/>
        <v>0</v>
      </c>
      <c r="O69" s="1">
        <f aca="true" t="shared" si="41" ref="O69:T69">O42/O$59</f>
        <v>0</v>
      </c>
      <c r="P69" s="1">
        <f t="shared" si="41"/>
        <v>0</v>
      </c>
      <c r="Q69" s="1">
        <f t="shared" si="41"/>
        <v>0</v>
      </c>
      <c r="R69" s="1">
        <f t="shared" si="41"/>
        <v>0</v>
      </c>
      <c r="S69" s="1">
        <f t="shared" si="41"/>
        <v>0</v>
      </c>
      <c r="T69" s="1">
        <f t="shared" si="41"/>
        <v>0</v>
      </c>
      <c r="V69" s="1">
        <f aca="true" t="shared" si="42" ref="V69:AD69">V42/V$59</f>
        <v>0</v>
      </c>
      <c r="W69" s="1">
        <f t="shared" si="42"/>
        <v>0.11771131073160182</v>
      </c>
      <c r="X69" s="1">
        <f t="shared" si="42"/>
        <v>0.1675085546741876</v>
      </c>
      <c r="Y69" s="1">
        <f t="shared" si="42"/>
        <v>0.10096826671851447</v>
      </c>
      <c r="Z69" s="1">
        <f t="shared" si="42"/>
        <v>0.0916793107338511</v>
      </c>
      <c r="AA69" s="1">
        <f t="shared" si="42"/>
        <v>0.11061210139031999</v>
      </c>
      <c r="AB69" s="1">
        <f t="shared" si="42"/>
        <v>0.10901617546238764</v>
      </c>
      <c r="AC69" s="1">
        <f t="shared" si="42"/>
        <v>0</v>
      </c>
      <c r="AD69" s="1">
        <f t="shared" si="42"/>
        <v>0</v>
      </c>
    </row>
    <row r="70" spans="4:30" ht="15.75">
      <c r="D70" s="1">
        <f t="shared" si="18"/>
        <v>0.16580268975170478</v>
      </c>
      <c r="E70" s="1">
        <f aca="true" t="shared" si="43" ref="E70:N70">E43/E$59</f>
        <v>0</v>
      </c>
      <c r="F70" s="1">
        <f t="shared" si="43"/>
        <v>0</v>
      </c>
      <c r="G70" s="1">
        <f t="shared" si="43"/>
        <v>0</v>
      </c>
      <c r="H70" s="1">
        <f t="shared" si="43"/>
        <v>0</v>
      </c>
      <c r="I70" s="1">
        <f t="shared" si="43"/>
        <v>0.16924357213826877</v>
      </c>
      <c r="J70" s="1">
        <f t="shared" si="43"/>
        <v>0.16762555677730956</v>
      </c>
      <c r="K70" s="1">
        <f t="shared" si="43"/>
        <v>0.15818666710171525</v>
      </c>
      <c r="L70" s="1">
        <f t="shared" si="43"/>
        <v>0.15665696962799147</v>
      </c>
      <c r="M70" s="1">
        <f t="shared" si="43"/>
        <v>0.15213945960727757</v>
      </c>
      <c r="N70" s="1">
        <f t="shared" si="43"/>
        <v>0.13781582127885506</v>
      </c>
      <c r="O70" s="1">
        <f aca="true" t="shared" si="44" ref="O70:T70">O43/O$59</f>
        <v>0.12452848727428867</v>
      </c>
      <c r="P70" s="1">
        <f t="shared" si="44"/>
        <v>0.11216892015138015</v>
      </c>
      <c r="Q70" s="1">
        <f t="shared" si="44"/>
        <v>0.10064322807217561</v>
      </c>
      <c r="R70" s="1">
        <f t="shared" si="44"/>
        <v>0.08986977514236995</v>
      </c>
      <c r="S70" s="1">
        <f t="shared" si="44"/>
        <v>0.07977724485725658</v>
      </c>
      <c r="T70" s="1">
        <f t="shared" si="44"/>
        <v>0.07030305949162519</v>
      </c>
      <c r="V70" s="1">
        <f aca="true" t="shared" si="45" ref="V70:AD70">V43/V$59</f>
        <v>0.4674349206032192</v>
      </c>
      <c r="W70" s="1">
        <f t="shared" si="45"/>
        <v>0.2992885397580995</v>
      </c>
      <c r="X70" s="1">
        <f t="shared" si="45"/>
        <v>0.2231724997316766</v>
      </c>
      <c r="Y70" s="1">
        <f t="shared" si="45"/>
        <v>0.127671407793173</v>
      </c>
      <c r="Z70" s="1">
        <f t="shared" si="45"/>
        <v>0.16430731898006734</v>
      </c>
      <c r="AA70" s="1">
        <f t="shared" si="45"/>
        <v>0.17276462757614378</v>
      </c>
      <c r="AB70" s="1">
        <f t="shared" si="45"/>
        <v>0.17391274594669462</v>
      </c>
      <c r="AC70" s="1">
        <f t="shared" si="45"/>
        <v>0.0020843460797488416</v>
      </c>
      <c r="AD70" s="1">
        <f t="shared" si="45"/>
        <v>0.15321556011742044</v>
      </c>
    </row>
    <row r="71" spans="4:30" ht="15.75">
      <c r="D71" s="1">
        <f t="shared" si="18"/>
        <v>0</v>
      </c>
      <c r="E71" s="1">
        <f aca="true" t="shared" si="46" ref="E71:N71">E44/E$59</f>
        <v>0</v>
      </c>
      <c r="F71" s="1">
        <f t="shared" si="46"/>
        <v>0</v>
      </c>
      <c r="G71" s="1">
        <f t="shared" si="46"/>
        <v>0</v>
      </c>
      <c r="H71" s="1">
        <f t="shared" si="46"/>
        <v>0.18498739774826903</v>
      </c>
      <c r="I71" s="1">
        <f t="shared" si="46"/>
        <v>0</v>
      </c>
      <c r="J71" s="1">
        <f t="shared" si="46"/>
        <v>0</v>
      </c>
      <c r="K71" s="1">
        <f t="shared" si="46"/>
        <v>0</v>
      </c>
      <c r="L71" s="1">
        <f t="shared" si="46"/>
        <v>0</v>
      </c>
      <c r="M71" s="1">
        <f t="shared" si="46"/>
        <v>0</v>
      </c>
      <c r="N71" s="1">
        <f t="shared" si="46"/>
        <v>0</v>
      </c>
      <c r="O71" s="1">
        <f aca="true" t="shared" si="47" ref="O71:T71">O44/O$59</f>
        <v>0</v>
      </c>
      <c r="P71" s="1">
        <f t="shared" si="47"/>
        <v>0</v>
      </c>
      <c r="Q71" s="1">
        <f t="shared" si="47"/>
        <v>0</v>
      </c>
      <c r="R71" s="1">
        <f t="shared" si="47"/>
        <v>0</v>
      </c>
      <c r="S71" s="1">
        <f t="shared" si="47"/>
        <v>0</v>
      </c>
      <c r="T71" s="1">
        <f t="shared" si="47"/>
        <v>0</v>
      </c>
      <c r="V71" s="1">
        <f aca="true" t="shared" si="48" ref="V71:AD71">V44/V$59</f>
        <v>0</v>
      </c>
      <c r="W71" s="1">
        <f t="shared" si="48"/>
        <v>0</v>
      </c>
      <c r="X71" s="1">
        <f t="shared" si="48"/>
        <v>0</v>
      </c>
      <c r="Y71" s="1">
        <f t="shared" si="48"/>
        <v>0</v>
      </c>
      <c r="Z71" s="1">
        <f t="shared" si="48"/>
        <v>0</v>
      </c>
      <c r="AA71" s="1">
        <f t="shared" si="48"/>
        <v>0</v>
      </c>
      <c r="AB71" s="1">
        <f t="shared" si="48"/>
        <v>0</v>
      </c>
      <c r="AC71" s="1">
        <f t="shared" si="48"/>
        <v>0</v>
      </c>
      <c r="AD71" s="1">
        <f t="shared" si="48"/>
        <v>0</v>
      </c>
    </row>
    <row r="72" spans="4:30" ht="15.75">
      <c r="D72" s="1">
        <f t="shared" si="18"/>
        <v>0</v>
      </c>
      <c r="E72" s="1">
        <f aca="true" t="shared" si="49" ref="E72:N72">E45/E$59</f>
        <v>0</v>
      </c>
      <c r="F72" s="1">
        <f t="shared" si="49"/>
        <v>0.13009809167286202</v>
      </c>
      <c r="G72" s="1">
        <f t="shared" si="49"/>
        <v>0</v>
      </c>
      <c r="H72" s="1">
        <f t="shared" si="49"/>
        <v>0</v>
      </c>
      <c r="I72" s="1">
        <f t="shared" si="49"/>
        <v>0</v>
      </c>
      <c r="J72" s="1">
        <f t="shared" si="49"/>
        <v>0</v>
      </c>
      <c r="K72" s="1">
        <f t="shared" si="49"/>
        <v>0</v>
      </c>
      <c r="L72" s="1">
        <f t="shared" si="49"/>
        <v>0</v>
      </c>
      <c r="M72" s="1">
        <f t="shared" si="49"/>
        <v>0</v>
      </c>
      <c r="N72" s="1">
        <f t="shared" si="49"/>
        <v>0</v>
      </c>
      <c r="O72" s="1">
        <f aca="true" t="shared" si="50" ref="O72:T72">O45/O$59</f>
        <v>0</v>
      </c>
      <c r="P72" s="1">
        <f t="shared" si="50"/>
        <v>0</v>
      </c>
      <c r="Q72" s="1">
        <f t="shared" si="50"/>
        <v>0</v>
      </c>
      <c r="R72" s="1">
        <f t="shared" si="50"/>
        <v>0</v>
      </c>
      <c r="S72" s="1">
        <f t="shared" si="50"/>
        <v>0</v>
      </c>
      <c r="T72" s="1">
        <f t="shared" si="50"/>
        <v>0</v>
      </c>
      <c r="V72" s="1">
        <f aca="true" t="shared" si="51" ref="V72:AD72">V45/V$59</f>
        <v>0</v>
      </c>
      <c r="W72" s="1">
        <f t="shared" si="51"/>
        <v>0</v>
      </c>
      <c r="X72" s="1">
        <f t="shared" si="51"/>
        <v>0</v>
      </c>
      <c r="Y72" s="1">
        <f t="shared" si="51"/>
        <v>0</v>
      </c>
      <c r="Z72" s="1">
        <f t="shared" si="51"/>
        <v>0</v>
      </c>
      <c r="AA72" s="1">
        <f t="shared" si="51"/>
        <v>0</v>
      </c>
      <c r="AB72" s="1">
        <f t="shared" si="51"/>
        <v>0</v>
      </c>
      <c r="AC72" s="1">
        <f t="shared" si="51"/>
        <v>0</v>
      </c>
      <c r="AD72" s="1">
        <f t="shared" si="51"/>
        <v>0</v>
      </c>
    </row>
    <row r="73" spans="4:30" ht="15.75">
      <c r="D73" s="1">
        <f t="shared" si="18"/>
        <v>0</v>
      </c>
      <c r="E73" s="1">
        <f aca="true" t="shared" si="52" ref="E73:N73">E46/E$59</f>
        <v>0</v>
      </c>
      <c r="F73" s="1">
        <f t="shared" si="52"/>
        <v>0</v>
      </c>
      <c r="G73" s="1">
        <f t="shared" si="52"/>
        <v>0</v>
      </c>
      <c r="H73" s="1">
        <f t="shared" si="52"/>
        <v>0</v>
      </c>
      <c r="I73" s="1">
        <f t="shared" si="52"/>
        <v>0</v>
      </c>
      <c r="J73" s="1">
        <f t="shared" si="52"/>
        <v>0</v>
      </c>
      <c r="K73" s="1">
        <f t="shared" si="52"/>
        <v>0</v>
      </c>
      <c r="L73" s="1">
        <f t="shared" si="52"/>
        <v>0</v>
      </c>
      <c r="M73" s="1">
        <f t="shared" si="52"/>
        <v>0</v>
      </c>
      <c r="N73" s="1">
        <f t="shared" si="52"/>
        <v>0</v>
      </c>
      <c r="O73" s="1">
        <f aca="true" t="shared" si="53" ref="O73:T73">O46/O$59</f>
        <v>0</v>
      </c>
      <c r="P73" s="1">
        <f t="shared" si="53"/>
        <v>0</v>
      </c>
      <c r="Q73" s="1">
        <f t="shared" si="53"/>
        <v>0</v>
      </c>
      <c r="R73" s="1">
        <f t="shared" si="53"/>
        <v>0</v>
      </c>
      <c r="S73" s="1">
        <f t="shared" si="53"/>
        <v>0</v>
      </c>
      <c r="T73" s="1">
        <f t="shared" si="53"/>
        <v>0</v>
      </c>
      <c r="V73" s="1">
        <f aca="true" t="shared" si="54" ref="V73:AD73">V46/V$59</f>
        <v>0</v>
      </c>
      <c r="W73" s="1">
        <f t="shared" si="54"/>
        <v>0</v>
      </c>
      <c r="X73" s="1">
        <f t="shared" si="54"/>
        <v>0</v>
      </c>
      <c r="Y73" s="1">
        <f t="shared" si="54"/>
        <v>0</v>
      </c>
      <c r="Z73" s="1">
        <f t="shared" si="54"/>
        <v>0</v>
      </c>
      <c r="AA73" s="1">
        <f t="shared" si="54"/>
        <v>0</v>
      </c>
      <c r="AB73" s="1">
        <f t="shared" si="54"/>
        <v>0</v>
      </c>
      <c r="AC73" s="1">
        <f t="shared" si="54"/>
        <v>0</v>
      </c>
      <c r="AD73" s="1">
        <f t="shared" si="54"/>
        <v>0</v>
      </c>
    </row>
    <row r="74" spans="4:30" ht="15.75">
      <c r="D74" s="1">
        <f t="shared" si="18"/>
        <v>0</v>
      </c>
      <c r="E74" s="1">
        <f aca="true" t="shared" si="55" ref="E74:N74">E47/E$59</f>
        <v>0</v>
      </c>
      <c r="F74" s="1">
        <f t="shared" si="55"/>
        <v>0</v>
      </c>
      <c r="G74" s="1">
        <f t="shared" si="55"/>
        <v>0</v>
      </c>
      <c r="H74" s="1">
        <f t="shared" si="55"/>
        <v>0</v>
      </c>
      <c r="I74" s="1">
        <f t="shared" si="55"/>
        <v>0</v>
      </c>
      <c r="J74" s="1">
        <f t="shared" si="55"/>
        <v>0</v>
      </c>
      <c r="K74" s="1">
        <f t="shared" si="55"/>
        <v>0</v>
      </c>
      <c r="L74" s="1">
        <f t="shared" si="55"/>
        <v>0</v>
      </c>
      <c r="M74" s="1">
        <f t="shared" si="55"/>
        <v>0</v>
      </c>
      <c r="N74" s="1">
        <f t="shared" si="55"/>
        <v>0</v>
      </c>
      <c r="O74" s="1">
        <f aca="true" t="shared" si="56" ref="O74:T74">O47/O$59</f>
        <v>0</v>
      </c>
      <c r="P74" s="1">
        <f t="shared" si="56"/>
        <v>0</v>
      </c>
      <c r="Q74" s="1">
        <f t="shared" si="56"/>
        <v>0</v>
      </c>
      <c r="R74" s="1">
        <f t="shared" si="56"/>
        <v>0</v>
      </c>
      <c r="S74" s="1">
        <f t="shared" si="56"/>
        <v>0</v>
      </c>
      <c r="T74" s="1">
        <f t="shared" si="56"/>
        <v>0</v>
      </c>
      <c r="V74" s="1">
        <f aca="true" t="shared" si="57" ref="V74:AD74">V47/V$59</f>
        <v>0</v>
      </c>
      <c r="W74" s="1">
        <f t="shared" si="57"/>
        <v>0.00117737800848451</v>
      </c>
      <c r="X74" s="1">
        <f t="shared" si="57"/>
        <v>0.08559314462126924</v>
      </c>
      <c r="Y74" s="1">
        <f t="shared" si="57"/>
        <v>0.02510833979995535</v>
      </c>
      <c r="Z74" s="1">
        <f t="shared" si="57"/>
        <v>0.07426569660949316</v>
      </c>
      <c r="AA74" s="1">
        <f t="shared" si="57"/>
        <v>0</v>
      </c>
      <c r="AB74" s="1">
        <f t="shared" si="57"/>
        <v>0</v>
      </c>
      <c r="AC74" s="1">
        <f t="shared" si="57"/>
        <v>0</v>
      </c>
      <c r="AD74" s="1">
        <f t="shared" si="57"/>
        <v>0</v>
      </c>
    </row>
    <row r="75" spans="4:30" ht="15.75">
      <c r="D75" s="1">
        <f t="shared" si="18"/>
        <v>0.23660038809595077</v>
      </c>
      <c r="E75" s="1">
        <f aca="true" t="shared" si="58" ref="E75:N75">E48/E$59</f>
        <v>0</v>
      </c>
      <c r="F75" s="1">
        <f t="shared" si="58"/>
        <v>0</v>
      </c>
      <c r="G75" s="1">
        <f t="shared" si="58"/>
        <v>0</v>
      </c>
      <c r="H75" s="1">
        <f t="shared" si="58"/>
        <v>0.3989357813190723</v>
      </c>
      <c r="I75" s="1">
        <f t="shared" si="58"/>
        <v>0</v>
      </c>
      <c r="J75" s="1">
        <f t="shared" si="58"/>
        <v>0</v>
      </c>
      <c r="K75" s="1">
        <f t="shared" si="58"/>
        <v>0</v>
      </c>
      <c r="L75" s="1">
        <f t="shared" si="58"/>
        <v>0</v>
      </c>
      <c r="M75" s="1">
        <f t="shared" si="58"/>
        <v>0</v>
      </c>
      <c r="N75" s="1">
        <f t="shared" si="58"/>
        <v>0</v>
      </c>
      <c r="O75" s="1">
        <f aca="true" t="shared" si="59" ref="O75:T75">O48/O$59</f>
        <v>0</v>
      </c>
      <c r="P75" s="1">
        <f t="shared" si="59"/>
        <v>0</v>
      </c>
      <c r="Q75" s="1">
        <f t="shared" si="59"/>
        <v>0</v>
      </c>
      <c r="R75" s="1">
        <f t="shared" si="59"/>
        <v>0</v>
      </c>
      <c r="S75" s="1">
        <f t="shared" si="59"/>
        <v>0</v>
      </c>
      <c r="T75" s="1">
        <f t="shared" si="59"/>
        <v>0</v>
      </c>
      <c r="V75" s="1">
        <f aca="true" t="shared" si="60" ref="V75:AD75">V48/V$59</f>
        <v>0</v>
      </c>
      <c r="W75" s="1">
        <f t="shared" si="60"/>
        <v>0.023232439763693363</v>
      </c>
      <c r="X75" s="1">
        <f t="shared" si="60"/>
        <v>0</v>
      </c>
      <c r="Y75" s="1">
        <f t="shared" si="60"/>
        <v>0</v>
      </c>
      <c r="Z75" s="1">
        <f t="shared" si="60"/>
        <v>0</v>
      </c>
      <c r="AA75" s="1">
        <f t="shared" si="60"/>
        <v>0.06134479502661063</v>
      </c>
      <c r="AB75" s="1">
        <f t="shared" si="60"/>
        <v>0.046336701308114216</v>
      </c>
      <c r="AC75" s="1">
        <f t="shared" si="60"/>
        <v>0.0009914537416599795</v>
      </c>
      <c r="AD75" s="1">
        <f t="shared" si="60"/>
        <v>0</v>
      </c>
    </row>
    <row r="76" spans="4:30" ht="15.75">
      <c r="D76" s="1">
        <f t="shared" si="18"/>
        <v>0</v>
      </c>
      <c r="E76" s="1">
        <f aca="true" t="shared" si="61" ref="E76:N76">E49/E$59</f>
        <v>0</v>
      </c>
      <c r="F76" s="1">
        <f t="shared" si="61"/>
        <v>0</v>
      </c>
      <c r="G76" s="1">
        <f t="shared" si="61"/>
        <v>0</v>
      </c>
      <c r="H76" s="1">
        <f t="shared" si="61"/>
        <v>0</v>
      </c>
      <c r="I76" s="1">
        <f t="shared" si="61"/>
        <v>0</v>
      </c>
      <c r="J76" s="1">
        <f t="shared" si="61"/>
        <v>0</v>
      </c>
      <c r="K76" s="1">
        <f t="shared" si="61"/>
        <v>0</v>
      </c>
      <c r="L76" s="1">
        <f t="shared" si="61"/>
        <v>0</v>
      </c>
      <c r="M76" s="1">
        <f t="shared" si="61"/>
        <v>0</v>
      </c>
      <c r="N76" s="1">
        <f t="shared" si="61"/>
        <v>0</v>
      </c>
      <c r="O76" s="1">
        <f aca="true" t="shared" si="62" ref="O76:T76">O49/O$59</f>
        <v>0</v>
      </c>
      <c r="P76" s="1">
        <f t="shared" si="62"/>
        <v>0</v>
      </c>
      <c r="Q76" s="1">
        <f t="shared" si="62"/>
        <v>0</v>
      </c>
      <c r="R76" s="1">
        <f t="shared" si="62"/>
        <v>0</v>
      </c>
      <c r="S76" s="1">
        <f t="shared" si="62"/>
        <v>0</v>
      </c>
      <c r="T76" s="1">
        <f t="shared" si="62"/>
        <v>0</v>
      </c>
      <c r="V76" s="1">
        <f aca="true" t="shared" si="63" ref="V76:AD76">V49/V$59</f>
        <v>0</v>
      </c>
      <c r="W76" s="1">
        <f t="shared" si="63"/>
        <v>0</v>
      </c>
      <c r="X76" s="1">
        <f t="shared" si="63"/>
        <v>0.003153797690573681</v>
      </c>
      <c r="Y76" s="1">
        <f t="shared" si="63"/>
        <v>0</v>
      </c>
      <c r="Z76" s="1">
        <f t="shared" si="63"/>
        <v>0.0129010237072827</v>
      </c>
      <c r="AA76" s="1">
        <f t="shared" si="63"/>
        <v>0</v>
      </c>
      <c r="AB76" s="1">
        <f t="shared" si="63"/>
        <v>0</v>
      </c>
      <c r="AC76" s="1">
        <f t="shared" si="63"/>
        <v>0.3109548582210999</v>
      </c>
      <c r="AD76" s="1">
        <f t="shared" si="63"/>
        <v>0</v>
      </c>
    </row>
    <row r="77" spans="4:30" ht="15.75">
      <c r="D77" s="1">
        <f t="shared" si="18"/>
        <v>0</v>
      </c>
      <c r="E77" s="1">
        <f aca="true" t="shared" si="64" ref="E77:N77">E50/E$59</f>
        <v>0</v>
      </c>
      <c r="F77" s="1">
        <f t="shared" si="64"/>
        <v>0</v>
      </c>
      <c r="G77" s="1">
        <f t="shared" si="64"/>
        <v>0</v>
      </c>
      <c r="H77" s="1">
        <f t="shared" si="64"/>
        <v>0</v>
      </c>
      <c r="I77" s="1">
        <f t="shared" si="64"/>
        <v>0</v>
      </c>
      <c r="J77" s="1">
        <f t="shared" si="64"/>
        <v>0</v>
      </c>
      <c r="K77" s="1">
        <f t="shared" si="64"/>
        <v>0</v>
      </c>
      <c r="L77" s="1">
        <f t="shared" si="64"/>
        <v>0</v>
      </c>
      <c r="M77" s="1">
        <f t="shared" si="64"/>
        <v>0</v>
      </c>
      <c r="N77" s="1">
        <f t="shared" si="64"/>
        <v>0</v>
      </c>
      <c r="O77" s="1">
        <f aca="true" t="shared" si="65" ref="O77:T77">O50/O$59</f>
        <v>0</v>
      </c>
      <c r="P77" s="1">
        <f t="shared" si="65"/>
        <v>0</v>
      </c>
      <c r="Q77" s="1">
        <f t="shared" si="65"/>
        <v>0</v>
      </c>
      <c r="R77" s="1">
        <f t="shared" si="65"/>
        <v>0</v>
      </c>
      <c r="S77" s="1">
        <f t="shared" si="65"/>
        <v>0</v>
      </c>
      <c r="T77" s="1">
        <f t="shared" si="65"/>
        <v>0</v>
      </c>
      <c r="V77" s="1">
        <f aca="true" t="shared" si="66" ref="V77:AD77">V50/V$59</f>
        <v>0</v>
      </c>
      <c r="W77" s="1">
        <f t="shared" si="66"/>
        <v>0</v>
      </c>
      <c r="X77" s="1">
        <f t="shared" si="66"/>
        <v>0</v>
      </c>
      <c r="Y77" s="1">
        <f t="shared" si="66"/>
        <v>0</v>
      </c>
      <c r="Z77" s="1">
        <f t="shared" si="66"/>
        <v>0</v>
      </c>
      <c r="AA77" s="1">
        <f t="shared" si="66"/>
        <v>0</v>
      </c>
      <c r="AB77" s="1">
        <f t="shared" si="66"/>
        <v>0</v>
      </c>
      <c r="AC77" s="1">
        <f t="shared" si="66"/>
        <v>0</v>
      </c>
      <c r="AD77" s="1">
        <f t="shared" si="66"/>
        <v>0</v>
      </c>
    </row>
    <row r="78" spans="4:30" ht="15.75">
      <c r="D78" s="1">
        <f t="shared" si="18"/>
        <v>0</v>
      </c>
      <c r="E78" s="1">
        <f aca="true" t="shared" si="67" ref="E78:N78">E51/E$59</f>
        <v>0</v>
      </c>
      <c r="F78" s="1">
        <f t="shared" si="67"/>
        <v>0</v>
      </c>
      <c r="G78" s="1">
        <f t="shared" si="67"/>
        <v>0</v>
      </c>
      <c r="H78" s="1">
        <f t="shared" si="67"/>
        <v>0</v>
      </c>
      <c r="I78" s="1">
        <f t="shared" si="67"/>
        <v>0</v>
      </c>
      <c r="J78" s="1">
        <f t="shared" si="67"/>
        <v>0</v>
      </c>
      <c r="K78" s="1">
        <f t="shared" si="67"/>
        <v>0</v>
      </c>
      <c r="L78" s="1">
        <f t="shared" si="67"/>
        <v>0</v>
      </c>
      <c r="M78" s="1">
        <f t="shared" si="67"/>
        <v>0</v>
      </c>
      <c r="N78" s="1">
        <f t="shared" si="67"/>
        <v>0</v>
      </c>
      <c r="O78" s="1">
        <f aca="true" t="shared" si="68" ref="O78:T78">O51/O$59</f>
        <v>0</v>
      </c>
      <c r="P78" s="1">
        <f t="shared" si="68"/>
        <v>0</v>
      </c>
      <c r="Q78" s="1">
        <f t="shared" si="68"/>
        <v>0</v>
      </c>
      <c r="R78" s="1">
        <f t="shared" si="68"/>
        <v>0</v>
      </c>
      <c r="S78" s="1">
        <f t="shared" si="68"/>
        <v>0</v>
      </c>
      <c r="T78" s="1">
        <f t="shared" si="68"/>
        <v>0</v>
      </c>
      <c r="V78" s="1">
        <f aca="true" t="shared" si="69" ref="V78:AD78">V51/V$59</f>
        <v>0</v>
      </c>
      <c r="W78" s="1">
        <f t="shared" si="69"/>
        <v>0</v>
      </c>
      <c r="X78" s="1">
        <f t="shared" si="69"/>
        <v>0</v>
      </c>
      <c r="Y78" s="1">
        <f t="shared" si="69"/>
        <v>0</v>
      </c>
      <c r="Z78" s="1">
        <f t="shared" si="69"/>
        <v>0</v>
      </c>
      <c r="AA78" s="1">
        <f t="shared" si="69"/>
        <v>0</v>
      </c>
      <c r="AB78" s="1">
        <f t="shared" si="69"/>
        <v>0</v>
      </c>
      <c r="AC78" s="1">
        <f t="shared" si="69"/>
        <v>0</v>
      </c>
      <c r="AD78" s="1">
        <f t="shared" si="69"/>
        <v>0</v>
      </c>
    </row>
    <row r="79" spans="4:30" ht="15.75">
      <c r="D79" s="1">
        <f t="shared" si="18"/>
        <v>0</v>
      </c>
      <c r="E79" s="1">
        <f aca="true" t="shared" si="70" ref="E79:N79">E52/E$59</f>
        <v>0</v>
      </c>
      <c r="F79" s="1">
        <f t="shared" si="70"/>
        <v>0</v>
      </c>
      <c r="G79" s="1">
        <f t="shared" si="70"/>
        <v>0</v>
      </c>
      <c r="H79" s="1">
        <f t="shared" si="70"/>
        <v>0</v>
      </c>
      <c r="I79" s="1">
        <f t="shared" si="70"/>
        <v>0</v>
      </c>
      <c r="J79" s="1">
        <f t="shared" si="70"/>
        <v>0</v>
      </c>
      <c r="K79" s="1">
        <f t="shared" si="70"/>
        <v>0</v>
      </c>
      <c r="L79" s="1">
        <f t="shared" si="70"/>
        <v>0</v>
      </c>
      <c r="M79" s="1">
        <f t="shared" si="70"/>
        <v>0</v>
      </c>
      <c r="N79" s="1">
        <f t="shared" si="70"/>
        <v>0</v>
      </c>
      <c r="O79" s="1">
        <f aca="true" t="shared" si="71" ref="O79:T79">O52/O$59</f>
        <v>0</v>
      </c>
      <c r="P79" s="1">
        <f t="shared" si="71"/>
        <v>0</v>
      </c>
      <c r="Q79" s="1">
        <f t="shared" si="71"/>
        <v>0</v>
      </c>
      <c r="R79" s="1">
        <f t="shared" si="71"/>
        <v>0</v>
      </c>
      <c r="S79" s="1">
        <f t="shared" si="71"/>
        <v>0</v>
      </c>
      <c r="T79" s="1">
        <f t="shared" si="71"/>
        <v>0</v>
      </c>
      <c r="V79" s="1">
        <f aca="true" t="shared" si="72" ref="V79:AD79">V52/V$59</f>
        <v>0</v>
      </c>
      <c r="W79" s="1">
        <f t="shared" si="72"/>
        <v>0</v>
      </c>
      <c r="X79" s="1">
        <f t="shared" si="72"/>
        <v>0</v>
      </c>
      <c r="Y79" s="1">
        <f t="shared" si="72"/>
        <v>0</v>
      </c>
      <c r="Z79" s="1">
        <f t="shared" si="72"/>
        <v>0</v>
      </c>
      <c r="AA79" s="1">
        <f t="shared" si="72"/>
        <v>0.04153576002265129</v>
      </c>
      <c r="AB79" s="1">
        <f t="shared" si="72"/>
        <v>0.002825504464429974</v>
      </c>
      <c r="AC79" s="1">
        <f t="shared" si="72"/>
        <v>0.03270812059956135</v>
      </c>
      <c r="AD79" s="1">
        <f t="shared" si="72"/>
        <v>0</v>
      </c>
    </row>
    <row r="80" spans="4:30" ht="15.75">
      <c r="D80" s="1">
        <f t="shared" si="18"/>
        <v>0.21978722612935392</v>
      </c>
      <c r="E80" s="1">
        <f aca="true" t="shared" si="73" ref="E80:N80">E53/E$59</f>
        <v>0</v>
      </c>
      <c r="F80" s="1">
        <f t="shared" si="73"/>
        <v>0</v>
      </c>
      <c r="G80" s="1">
        <f t="shared" si="73"/>
        <v>0</v>
      </c>
      <c r="H80" s="1">
        <f t="shared" si="73"/>
        <v>0</v>
      </c>
      <c r="I80" s="1">
        <f t="shared" si="73"/>
        <v>0.1413023341492809</v>
      </c>
      <c r="J80" s="1">
        <f t="shared" si="73"/>
        <v>0.14813573976652802</v>
      </c>
      <c r="K80" s="1">
        <f t="shared" si="73"/>
        <v>0.18799924371468935</v>
      </c>
      <c r="L80" s="1">
        <f t="shared" si="73"/>
        <v>0.1944596541420886</v>
      </c>
      <c r="M80" s="1">
        <f t="shared" si="73"/>
        <v>0.2135385696433705</v>
      </c>
      <c r="N80" s="1">
        <f t="shared" si="73"/>
        <v>0.27403195739145325</v>
      </c>
      <c r="O80" s="1">
        <f aca="true" t="shared" si="74" ref="O80:T80">O53/O$59</f>
        <v>0.33014869460908775</v>
      </c>
      <c r="P80" s="1">
        <f t="shared" si="74"/>
        <v>0.3823471702492435</v>
      </c>
      <c r="Q80" s="1">
        <f t="shared" si="74"/>
        <v>0.4310239201102625</v>
      </c>
      <c r="R80" s="1">
        <f t="shared" si="74"/>
        <v>0.47652371915051306</v>
      </c>
      <c r="S80" s="1">
        <f t="shared" si="74"/>
        <v>0.5191477601865918</v>
      </c>
      <c r="T80" s="1">
        <f t="shared" si="74"/>
        <v>0.5591603293243572</v>
      </c>
      <c r="V80" s="1">
        <f aca="true" t="shared" si="75" ref="V80:AD80">V53/V$59</f>
        <v>0</v>
      </c>
      <c r="W80" s="1">
        <f t="shared" si="75"/>
        <v>0.0016816760545552481</v>
      </c>
      <c r="X80" s="1">
        <f t="shared" si="75"/>
        <v>0.022979154269025644</v>
      </c>
      <c r="Y80" s="1">
        <f t="shared" si="75"/>
        <v>0.23817356927379427</v>
      </c>
      <c r="Z80" s="1">
        <f t="shared" si="75"/>
        <v>0.1980551957774617</v>
      </c>
      <c r="AA80" s="1">
        <f t="shared" si="75"/>
        <v>0.21501881379324922</v>
      </c>
      <c r="AB80" s="1">
        <f t="shared" si="75"/>
        <v>0.2665354851704567</v>
      </c>
      <c r="AC80" s="1">
        <f t="shared" si="75"/>
        <v>0.3366253613985573</v>
      </c>
      <c r="AD80" s="1">
        <f t="shared" si="75"/>
        <v>0</v>
      </c>
    </row>
    <row r="81" spans="4:30" ht="15.75">
      <c r="D81" s="1">
        <f t="shared" si="18"/>
        <v>0</v>
      </c>
      <c r="E81" s="1">
        <f aca="true" t="shared" si="76" ref="E81:N81">E54/E$59</f>
        <v>0</v>
      </c>
      <c r="F81" s="1">
        <f t="shared" si="76"/>
        <v>0</v>
      </c>
      <c r="G81" s="1">
        <f t="shared" si="76"/>
        <v>0</v>
      </c>
      <c r="H81" s="1">
        <f t="shared" si="76"/>
        <v>0</v>
      </c>
      <c r="I81" s="1">
        <f t="shared" si="76"/>
        <v>0</v>
      </c>
      <c r="J81" s="1">
        <f t="shared" si="76"/>
        <v>0</v>
      </c>
      <c r="K81" s="1">
        <f t="shared" si="76"/>
        <v>0</v>
      </c>
      <c r="L81" s="1">
        <f t="shared" si="76"/>
        <v>0</v>
      </c>
      <c r="M81" s="1">
        <f t="shared" si="76"/>
        <v>0</v>
      </c>
      <c r="N81" s="1">
        <f t="shared" si="76"/>
        <v>0</v>
      </c>
      <c r="O81" s="1">
        <f aca="true" t="shared" si="77" ref="O81:T81">O54/O$59</f>
        <v>0</v>
      </c>
      <c r="P81" s="1">
        <f t="shared" si="77"/>
        <v>0</v>
      </c>
      <c r="Q81" s="1">
        <f t="shared" si="77"/>
        <v>0</v>
      </c>
      <c r="R81" s="1">
        <f t="shared" si="77"/>
        <v>0</v>
      </c>
      <c r="S81" s="1">
        <f t="shared" si="77"/>
        <v>0</v>
      </c>
      <c r="T81" s="1">
        <f t="shared" si="77"/>
        <v>0</v>
      </c>
      <c r="V81" s="1">
        <f aca="true" t="shared" si="78" ref="V81:AD81">V54/V$59</f>
        <v>0</v>
      </c>
      <c r="W81" s="1">
        <f t="shared" si="78"/>
        <v>0</v>
      </c>
      <c r="X81" s="1">
        <f t="shared" si="78"/>
        <v>0</v>
      </c>
      <c r="Y81" s="1">
        <f t="shared" si="78"/>
        <v>0</v>
      </c>
      <c r="Z81" s="1">
        <f t="shared" si="78"/>
        <v>0</v>
      </c>
      <c r="AA81" s="1">
        <f t="shared" si="78"/>
        <v>0</v>
      </c>
      <c r="AB81" s="1">
        <f t="shared" si="78"/>
        <v>0</v>
      </c>
      <c r="AC81" s="1">
        <f t="shared" si="78"/>
        <v>0</v>
      </c>
      <c r="AD81" s="1">
        <f t="shared" si="78"/>
        <v>0</v>
      </c>
    </row>
    <row r="82" spans="4:30" ht="15.75">
      <c r="D82" s="1">
        <f t="shared" si="18"/>
        <v>0</v>
      </c>
      <c r="E82" s="1">
        <f aca="true" t="shared" si="79" ref="E82:N82">E55/E$59</f>
        <v>0</v>
      </c>
      <c r="F82" s="1">
        <f t="shared" si="79"/>
        <v>0</v>
      </c>
      <c r="G82" s="1">
        <f t="shared" si="79"/>
        <v>0</v>
      </c>
      <c r="H82" s="1">
        <f t="shared" si="79"/>
        <v>0</v>
      </c>
      <c r="I82" s="1">
        <f t="shared" si="79"/>
        <v>0</v>
      </c>
      <c r="J82" s="1">
        <f t="shared" si="79"/>
        <v>0</v>
      </c>
      <c r="K82" s="1">
        <f t="shared" si="79"/>
        <v>0</v>
      </c>
      <c r="L82" s="1">
        <f t="shared" si="79"/>
        <v>0</v>
      </c>
      <c r="M82" s="1">
        <f t="shared" si="79"/>
        <v>0</v>
      </c>
      <c r="N82" s="1">
        <f t="shared" si="79"/>
        <v>0</v>
      </c>
      <c r="O82" s="1">
        <f aca="true" t="shared" si="80" ref="O82:T82">O55/O$59</f>
        <v>0</v>
      </c>
      <c r="P82" s="1">
        <f t="shared" si="80"/>
        <v>0</v>
      </c>
      <c r="Q82" s="1">
        <f t="shared" si="80"/>
        <v>0</v>
      </c>
      <c r="R82" s="1">
        <f t="shared" si="80"/>
        <v>0</v>
      </c>
      <c r="S82" s="1">
        <f t="shared" si="80"/>
        <v>0</v>
      </c>
      <c r="T82" s="1">
        <f t="shared" si="80"/>
        <v>0</v>
      </c>
      <c r="V82" s="1">
        <f aca="true" t="shared" si="81" ref="V82:AD82">V55/V$59</f>
        <v>0</v>
      </c>
      <c r="W82" s="1">
        <f t="shared" si="81"/>
        <v>0</v>
      </c>
      <c r="X82" s="1">
        <f t="shared" si="81"/>
        <v>0</v>
      </c>
      <c r="Y82" s="1">
        <f t="shared" si="81"/>
        <v>0</v>
      </c>
      <c r="Z82" s="1">
        <f t="shared" si="81"/>
        <v>0</v>
      </c>
      <c r="AA82" s="1">
        <f t="shared" si="81"/>
        <v>0</v>
      </c>
      <c r="AB82" s="1">
        <f t="shared" si="81"/>
        <v>0</v>
      </c>
      <c r="AC82" s="1">
        <f t="shared" si="81"/>
        <v>0</v>
      </c>
      <c r="AD82" s="1">
        <f t="shared" si="81"/>
        <v>0</v>
      </c>
    </row>
    <row r="83" spans="4:30" ht="15.75">
      <c r="D83" s="1">
        <f t="shared" si="18"/>
        <v>0</v>
      </c>
      <c r="E83" s="1">
        <f aca="true" t="shared" si="82" ref="E83:N83">E56/E$59</f>
        <v>0</v>
      </c>
      <c r="F83" s="1">
        <f t="shared" si="82"/>
        <v>0</v>
      </c>
      <c r="G83" s="1">
        <f t="shared" si="82"/>
        <v>0</v>
      </c>
      <c r="H83" s="1">
        <f t="shared" si="82"/>
        <v>0</v>
      </c>
      <c r="I83" s="1">
        <f t="shared" si="82"/>
        <v>0</v>
      </c>
      <c r="J83" s="1">
        <f t="shared" si="82"/>
        <v>0</v>
      </c>
      <c r="K83" s="1">
        <f t="shared" si="82"/>
        <v>0</v>
      </c>
      <c r="L83" s="1">
        <f t="shared" si="82"/>
        <v>0</v>
      </c>
      <c r="M83" s="1">
        <f t="shared" si="82"/>
        <v>0</v>
      </c>
      <c r="N83" s="1">
        <f t="shared" si="82"/>
        <v>0</v>
      </c>
      <c r="O83" s="1">
        <f aca="true" t="shared" si="83" ref="O83:T83">O56/O$59</f>
        <v>0</v>
      </c>
      <c r="P83" s="1">
        <f t="shared" si="83"/>
        <v>0</v>
      </c>
      <c r="Q83" s="1">
        <f t="shared" si="83"/>
        <v>0</v>
      </c>
      <c r="R83" s="1">
        <f t="shared" si="83"/>
        <v>0</v>
      </c>
      <c r="S83" s="1">
        <f t="shared" si="83"/>
        <v>0</v>
      </c>
      <c r="T83" s="1">
        <f t="shared" si="83"/>
        <v>0</v>
      </c>
      <c r="V83" s="1">
        <f aca="true" t="shared" si="84" ref="V83:AD83">V56/V$59</f>
        <v>0</v>
      </c>
      <c r="W83" s="1">
        <f t="shared" si="84"/>
        <v>0</v>
      </c>
      <c r="X83" s="1">
        <f t="shared" si="84"/>
        <v>0</v>
      </c>
      <c r="Y83" s="1">
        <f t="shared" si="84"/>
        <v>0</v>
      </c>
      <c r="Z83" s="1">
        <f t="shared" si="84"/>
        <v>0</v>
      </c>
      <c r="AA83" s="1">
        <f t="shared" si="84"/>
        <v>0</v>
      </c>
      <c r="AB83" s="1">
        <f t="shared" si="84"/>
        <v>0</v>
      </c>
      <c r="AC83" s="1">
        <f t="shared" si="84"/>
        <v>0</v>
      </c>
      <c r="AD83" s="1">
        <f t="shared" si="84"/>
        <v>0</v>
      </c>
    </row>
    <row r="84" spans="4:30" ht="15.75">
      <c r="D84" s="1">
        <f t="shared" si="18"/>
        <v>0</v>
      </c>
      <c r="E84" s="1">
        <f aca="true" t="shared" si="85" ref="E84:N84">E57/E$59</f>
        <v>0</v>
      </c>
      <c r="F84" s="1">
        <f t="shared" si="85"/>
        <v>0</v>
      </c>
      <c r="G84" s="1">
        <f t="shared" si="85"/>
        <v>0</v>
      </c>
      <c r="H84" s="1">
        <f t="shared" si="85"/>
        <v>0</v>
      </c>
      <c r="I84" s="1">
        <f t="shared" si="85"/>
        <v>0</v>
      </c>
      <c r="J84" s="1">
        <f t="shared" si="85"/>
        <v>0</v>
      </c>
      <c r="K84" s="1">
        <f t="shared" si="85"/>
        <v>0</v>
      </c>
      <c r="L84" s="1">
        <f t="shared" si="85"/>
        <v>0</v>
      </c>
      <c r="M84" s="1">
        <f t="shared" si="85"/>
        <v>0</v>
      </c>
      <c r="N84" s="1">
        <f t="shared" si="85"/>
        <v>0</v>
      </c>
      <c r="O84" s="1">
        <f aca="true" t="shared" si="86" ref="O84:T84">O57/O$59</f>
        <v>0</v>
      </c>
      <c r="P84" s="1">
        <f t="shared" si="86"/>
        <v>0</v>
      </c>
      <c r="Q84" s="1">
        <f t="shared" si="86"/>
        <v>0</v>
      </c>
      <c r="R84" s="1">
        <f t="shared" si="86"/>
        <v>0</v>
      </c>
      <c r="S84" s="1">
        <f t="shared" si="86"/>
        <v>0</v>
      </c>
      <c r="T84" s="1">
        <f t="shared" si="86"/>
        <v>0</v>
      </c>
      <c r="V84" s="1">
        <f aca="true" t="shared" si="87" ref="V84:AD84">V57/V$59</f>
        <v>0</v>
      </c>
      <c r="W84" s="1">
        <f t="shared" si="87"/>
        <v>0</v>
      </c>
      <c r="X84" s="1">
        <f t="shared" si="87"/>
        <v>0</v>
      </c>
      <c r="Y84" s="1">
        <f t="shared" si="87"/>
        <v>0</v>
      </c>
      <c r="Z84" s="1">
        <f t="shared" si="87"/>
        <v>0</v>
      </c>
      <c r="AA84" s="1">
        <f t="shared" si="87"/>
        <v>0</v>
      </c>
      <c r="AB84" s="1">
        <f t="shared" si="87"/>
        <v>0</v>
      </c>
      <c r="AC84" s="1">
        <f t="shared" si="87"/>
        <v>0</v>
      </c>
      <c r="AD84" s="1">
        <f t="shared" si="87"/>
        <v>0.49765666469002023</v>
      </c>
    </row>
    <row r="86" spans="4:30" ht="15.75">
      <c r="D86" s="1">
        <f>SUM(D62:D84)</f>
        <v>1</v>
      </c>
      <c r="E86" s="1">
        <f aca="true" t="shared" si="88" ref="E86:N86">SUM(E62:E84)</f>
        <v>1</v>
      </c>
      <c r="F86" s="1">
        <f t="shared" si="88"/>
        <v>1</v>
      </c>
      <c r="G86" s="1">
        <f t="shared" si="88"/>
        <v>1</v>
      </c>
      <c r="H86" s="1">
        <f t="shared" si="88"/>
        <v>1</v>
      </c>
      <c r="I86" s="1">
        <f t="shared" si="88"/>
        <v>1</v>
      </c>
      <c r="J86" s="1">
        <f t="shared" si="88"/>
        <v>0.9999999999999999</v>
      </c>
      <c r="K86" s="1">
        <f t="shared" si="88"/>
        <v>1</v>
      </c>
      <c r="L86" s="1">
        <f t="shared" si="88"/>
        <v>1</v>
      </c>
      <c r="M86" s="1">
        <f t="shared" si="88"/>
        <v>1.0000000000000002</v>
      </c>
      <c r="N86" s="1">
        <f t="shared" si="88"/>
        <v>1</v>
      </c>
      <c r="O86" s="1">
        <f aca="true" t="shared" si="89" ref="O86:T86">SUM(O62:O84)</f>
        <v>1</v>
      </c>
      <c r="P86" s="1">
        <f t="shared" si="89"/>
        <v>1.0000000000000002</v>
      </c>
      <c r="Q86" s="1">
        <f t="shared" si="89"/>
        <v>1</v>
      </c>
      <c r="R86" s="1">
        <f t="shared" si="89"/>
        <v>1.0000000000000002</v>
      </c>
      <c r="S86" s="1">
        <f t="shared" si="89"/>
        <v>1</v>
      </c>
      <c r="T86" s="1">
        <f t="shared" si="89"/>
        <v>1</v>
      </c>
      <c r="V86" s="1">
        <f aca="true" t="shared" si="90" ref="V86:AD86">SUM(V62:V84)</f>
        <v>1</v>
      </c>
      <c r="W86" s="1">
        <f t="shared" si="90"/>
        <v>1</v>
      </c>
      <c r="X86" s="1">
        <f t="shared" si="90"/>
        <v>1</v>
      </c>
      <c r="Y86" s="1">
        <f t="shared" si="90"/>
        <v>0.9999999999999999</v>
      </c>
      <c r="Z86" s="1">
        <f t="shared" si="90"/>
        <v>1.0000000000000002</v>
      </c>
      <c r="AA86" s="1">
        <f t="shared" si="90"/>
        <v>0.9999999999999998</v>
      </c>
      <c r="AB86" s="1">
        <f t="shared" si="90"/>
        <v>1</v>
      </c>
      <c r="AC86" s="1">
        <f t="shared" si="90"/>
        <v>1</v>
      </c>
      <c r="AD86" s="1">
        <f t="shared" si="90"/>
        <v>1</v>
      </c>
    </row>
  </sheetData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D37" sqref="D37"/>
    </sheetView>
  </sheetViews>
  <sheetFormatPr defaultColWidth="10.59765625" defaultRowHeight="15"/>
  <cols>
    <col min="1" max="16384" width="10.59765625" style="1" customWidth="1"/>
  </cols>
  <sheetData>
    <row r="1" spans="2:3" ht="15.75">
      <c r="B1" s="30" t="s">
        <v>267</v>
      </c>
      <c r="C1" s="1" t="s">
        <v>266</v>
      </c>
    </row>
    <row r="2" spans="1:2" ht="15.75">
      <c r="A2" s="1" t="s">
        <v>347</v>
      </c>
      <c r="B2" s="1" t="s">
        <v>166</v>
      </c>
    </row>
    <row r="3" spans="1:3" ht="15.75">
      <c r="A3" s="1" t="s">
        <v>109</v>
      </c>
      <c r="B3" s="8">
        <v>4</v>
      </c>
      <c r="C3" s="8"/>
    </row>
    <row r="4" spans="1:3" ht="15.75">
      <c r="A4" s="1" t="s">
        <v>110</v>
      </c>
      <c r="B4" s="8"/>
      <c r="C4" s="8"/>
    </row>
    <row r="5" spans="1:3" ht="15.75">
      <c r="A5" s="1" t="s">
        <v>344</v>
      </c>
      <c r="B5" s="8"/>
      <c r="C5" s="8"/>
    </row>
    <row r="6" spans="1:3" ht="15.75">
      <c r="A6" s="1" t="s">
        <v>111</v>
      </c>
      <c r="B6" s="8">
        <v>9</v>
      </c>
      <c r="C6" s="8">
        <v>4</v>
      </c>
    </row>
    <row r="7" spans="1:3" ht="15.75">
      <c r="A7" s="1" t="s">
        <v>112</v>
      </c>
      <c r="B7" s="8"/>
      <c r="C7" s="8"/>
    </row>
    <row r="8" spans="1:3" ht="15.75">
      <c r="A8" s="1" t="s">
        <v>113</v>
      </c>
      <c r="B8" s="8"/>
      <c r="C8" s="8"/>
    </row>
    <row r="9" spans="1:3" ht="15.75">
      <c r="A9" s="1" t="s">
        <v>114</v>
      </c>
      <c r="B9" s="8">
        <f>F1*3</f>
        <v>0</v>
      </c>
      <c r="C9" s="8">
        <f>G1*2</f>
        <v>0</v>
      </c>
    </row>
    <row r="10" spans="1:3" ht="15.75">
      <c r="A10" s="1" t="s">
        <v>108</v>
      </c>
      <c r="B10" s="8"/>
      <c r="C10" s="8"/>
    </row>
    <row r="11" spans="1:3" ht="15.75">
      <c r="A11" s="1" t="s">
        <v>115</v>
      </c>
      <c r="B11" s="8">
        <f>F1*2+(1-F1)</f>
        <v>1</v>
      </c>
      <c r="C11" s="8">
        <v>1</v>
      </c>
    </row>
    <row r="12" spans="1:3" ht="15.75">
      <c r="A12" s="1" t="s">
        <v>116</v>
      </c>
      <c r="B12" s="8"/>
      <c r="C12" s="8"/>
    </row>
    <row r="13" spans="1:3" ht="15.75">
      <c r="A13" s="1" t="s">
        <v>120</v>
      </c>
      <c r="B13" s="8"/>
      <c r="C13" s="8"/>
    </row>
    <row r="14" spans="1:3" ht="15.75">
      <c r="A14" s="1" t="s">
        <v>117</v>
      </c>
      <c r="B14" s="8"/>
      <c r="C14" s="8"/>
    </row>
    <row r="15" spans="1:3" ht="15.75">
      <c r="A15" s="1" t="s">
        <v>121</v>
      </c>
      <c r="B15" s="8"/>
      <c r="C15" s="8"/>
    </row>
    <row r="16" spans="1:3" ht="15.75">
      <c r="A16" s="1" t="s">
        <v>118</v>
      </c>
      <c r="B16" s="8"/>
      <c r="C16" s="8"/>
    </row>
    <row r="17" spans="1:3" ht="15.75">
      <c r="A17" s="1" t="s">
        <v>373</v>
      </c>
      <c r="B17" s="8"/>
      <c r="C17" s="8"/>
    </row>
    <row r="18" spans="1:3" ht="15.75">
      <c r="A18" s="1" t="s">
        <v>320</v>
      </c>
      <c r="B18" s="8"/>
      <c r="C18" s="8"/>
    </row>
    <row r="19" spans="1:3" ht="15.75">
      <c r="A19" s="1" t="s">
        <v>338</v>
      </c>
      <c r="B19" s="8"/>
      <c r="C19" s="8"/>
    </row>
    <row r="20" spans="1:3" ht="15.75">
      <c r="A20" s="1" t="s">
        <v>339</v>
      </c>
      <c r="B20" s="8"/>
      <c r="C20" s="8"/>
    </row>
    <row r="21" spans="1:3" ht="15.75">
      <c r="A21" s="1" t="s">
        <v>340</v>
      </c>
      <c r="B21" s="8">
        <f>(1-F1)*4</f>
        <v>4</v>
      </c>
      <c r="C21" s="8">
        <f>2-C9</f>
        <v>2</v>
      </c>
    </row>
    <row r="22" spans="1:3" ht="15.75">
      <c r="A22" s="1" t="s">
        <v>342</v>
      </c>
      <c r="B22" s="8"/>
      <c r="C22" s="8"/>
    </row>
    <row r="23" spans="1:3" ht="15.75">
      <c r="A23" s="1" t="s">
        <v>341</v>
      </c>
      <c r="B23" s="8"/>
      <c r="C23" s="8"/>
    </row>
    <row r="24" spans="1:3" ht="15.75">
      <c r="A24" s="1" t="s">
        <v>343</v>
      </c>
      <c r="B24" s="8"/>
      <c r="C24" s="8"/>
    </row>
    <row r="25" spans="1:3" ht="15.75">
      <c r="A25" s="1" t="s">
        <v>345</v>
      </c>
      <c r="B25" s="8"/>
      <c r="C25" s="8"/>
    </row>
  </sheetData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52"/>
  <sheetViews>
    <sheetView workbookViewId="0" topLeftCell="A1">
      <selection activeCell="B2" sqref="B2"/>
    </sheetView>
  </sheetViews>
  <sheetFormatPr defaultColWidth="8.796875" defaultRowHeight="15"/>
  <cols>
    <col min="1" max="1" width="9" style="37" customWidth="1"/>
    <col min="2" max="2" width="13" style="37" bestFit="1" customWidth="1"/>
    <col min="3" max="16384" width="9" style="37" customWidth="1"/>
  </cols>
  <sheetData>
    <row r="1" ht="15.75">
      <c r="B1" s="37" t="s">
        <v>509</v>
      </c>
    </row>
    <row r="2" spans="1:3" ht="15.75">
      <c r="A2" s="37" t="s">
        <v>508</v>
      </c>
      <c r="B2" s="37">
        <v>18</v>
      </c>
      <c r="C2" s="37" t="s">
        <v>419</v>
      </c>
    </row>
    <row r="3" spans="1:3" ht="15.75">
      <c r="A3" s="37" t="s">
        <v>500</v>
      </c>
      <c r="B3" s="46">
        <v>27.3</v>
      </c>
      <c r="C3" s="37" t="s">
        <v>502</v>
      </c>
    </row>
    <row r="4" spans="1:3" ht="15.75">
      <c r="A4" s="37" t="s">
        <v>501</v>
      </c>
      <c r="B4" s="7">
        <f>-LN(0.5)/B3</f>
        <v>0.02539000661391741</v>
      </c>
      <c r="C4" s="37" t="s">
        <v>503</v>
      </c>
    </row>
    <row r="5" spans="1:3" ht="15.75">
      <c r="A5" s="37" t="s">
        <v>504</v>
      </c>
      <c r="B5" s="37">
        <f>B4*10/5</f>
        <v>0.05078001322783482</v>
      </c>
      <c r="C5" s="37" t="s">
        <v>505</v>
      </c>
    </row>
    <row r="6" spans="1:2" ht="15.75">
      <c r="A6" s="37" t="s">
        <v>506</v>
      </c>
      <c r="B6" s="37" t="s">
        <v>507</v>
      </c>
    </row>
    <row r="7" spans="1:2" ht="15.75">
      <c r="A7" s="37">
        <v>0</v>
      </c>
      <c r="B7" s="37">
        <f>EXP(-B$3/10*A7)</f>
        <v>1</v>
      </c>
    </row>
    <row r="8" spans="1:2" ht="15.75">
      <c r="A8" s="37">
        <f>A7+B$5</f>
        <v>0.05078001322783482</v>
      </c>
      <c r="B8" s="37">
        <f aca="true" t="shared" si="0" ref="B8:B52">EXP(-B$3/10*A8)</f>
        <v>0.8705505632961241</v>
      </c>
    </row>
    <row r="9" spans="1:2" ht="15.75">
      <c r="A9" s="37">
        <f aca="true" t="shared" si="1" ref="A9:A42">A8+B$5</f>
        <v>0.10156002645566964</v>
      </c>
      <c r="B9" s="37">
        <f t="shared" si="0"/>
        <v>0.7578582832551991</v>
      </c>
    </row>
    <row r="10" spans="1:2" ht="15.75">
      <c r="A10" s="37">
        <f t="shared" si="1"/>
        <v>0.15234003968350446</v>
      </c>
      <c r="B10" s="37">
        <f t="shared" si="0"/>
        <v>0.6597539553864471</v>
      </c>
    </row>
    <row r="11" spans="1:2" ht="15.75">
      <c r="A11" s="37">
        <f t="shared" si="1"/>
        <v>0.20312005291133928</v>
      </c>
      <c r="B11" s="37">
        <f t="shared" si="0"/>
        <v>0.5743491774985175</v>
      </c>
    </row>
    <row r="12" spans="1:2" ht="15.75">
      <c r="A12" s="37">
        <f t="shared" si="1"/>
        <v>0.2539000661391741</v>
      </c>
      <c r="B12" s="37">
        <f t="shared" si="0"/>
        <v>0.5</v>
      </c>
    </row>
    <row r="13" spans="1:2" ht="15.75">
      <c r="A13" s="37">
        <f t="shared" si="1"/>
        <v>0.3046800793670089</v>
      </c>
      <c r="B13" s="37">
        <f t="shared" si="0"/>
        <v>0.43527528164806206</v>
      </c>
    </row>
    <row r="14" spans="1:2" ht="15.75">
      <c r="A14" s="37">
        <f t="shared" si="1"/>
        <v>0.35546009259484374</v>
      </c>
      <c r="B14" s="37">
        <f t="shared" si="0"/>
        <v>0.3789291416275995</v>
      </c>
    </row>
    <row r="15" spans="1:2" ht="15.75">
      <c r="A15" s="37">
        <f t="shared" si="1"/>
        <v>0.40624010582267855</v>
      </c>
      <c r="B15" s="37">
        <f t="shared" si="0"/>
        <v>0.3298769776932236</v>
      </c>
    </row>
    <row r="16" spans="1:2" ht="15.75">
      <c r="A16" s="37">
        <f t="shared" si="1"/>
        <v>0.4570201190505134</v>
      </c>
      <c r="B16" s="37">
        <f t="shared" si="0"/>
        <v>0.2871745887492588</v>
      </c>
    </row>
    <row r="17" spans="1:2" ht="15.75">
      <c r="A17" s="37">
        <f t="shared" si="1"/>
        <v>0.5078001322783482</v>
      </c>
      <c r="B17" s="37">
        <f t="shared" si="0"/>
        <v>0.25</v>
      </c>
    </row>
    <row r="18" spans="1:2" ht="15.75">
      <c r="A18" s="37">
        <f t="shared" si="1"/>
        <v>0.558580145506183</v>
      </c>
      <c r="B18" s="37">
        <f t="shared" si="0"/>
        <v>0.2176376408240311</v>
      </c>
    </row>
    <row r="19" spans="1:2" ht="15.75">
      <c r="A19" s="37">
        <f t="shared" si="1"/>
        <v>0.6093601587340178</v>
      </c>
      <c r="B19" s="37">
        <f t="shared" si="0"/>
        <v>0.18946457081379975</v>
      </c>
    </row>
    <row r="20" spans="1:2" ht="15.75">
      <c r="A20" s="37">
        <f t="shared" si="1"/>
        <v>0.6601401719618527</v>
      </c>
      <c r="B20" s="37">
        <f t="shared" si="0"/>
        <v>0.16493848884661177</v>
      </c>
    </row>
    <row r="21" spans="1:2" ht="15.75">
      <c r="A21" s="37">
        <f t="shared" si="1"/>
        <v>0.7109201851896876</v>
      </c>
      <c r="B21" s="37">
        <f t="shared" si="0"/>
        <v>0.14358729437462933</v>
      </c>
    </row>
    <row r="22" spans="1:2" ht="15.75">
      <c r="A22" s="37">
        <f t="shared" si="1"/>
        <v>0.7617001984175225</v>
      </c>
      <c r="B22" s="37">
        <f t="shared" si="0"/>
        <v>0.12499999999999997</v>
      </c>
    </row>
    <row r="23" spans="1:2" ht="15.75">
      <c r="A23" s="37">
        <f t="shared" si="1"/>
        <v>0.8124802116453573</v>
      </c>
      <c r="B23" s="37">
        <f t="shared" si="0"/>
        <v>0.10881882041201543</v>
      </c>
    </row>
    <row r="24" spans="1:2" ht="15.75">
      <c r="A24" s="37">
        <f t="shared" si="1"/>
        <v>0.8632602248731922</v>
      </c>
      <c r="B24" s="37">
        <f t="shared" si="0"/>
        <v>0.0947322854068998</v>
      </c>
    </row>
    <row r="25" spans="1:2" ht="15.75">
      <c r="A25" s="37">
        <f t="shared" si="1"/>
        <v>0.9140402381010271</v>
      </c>
      <c r="B25" s="37">
        <f t="shared" si="0"/>
        <v>0.08246924442330583</v>
      </c>
    </row>
    <row r="26" spans="1:2" ht="15.75">
      <c r="A26" s="37">
        <f t="shared" si="1"/>
        <v>0.964820251328862</v>
      </c>
      <c r="B26" s="37">
        <f t="shared" si="0"/>
        <v>0.07179364718731464</v>
      </c>
    </row>
    <row r="27" spans="1:2" ht="15.75">
      <c r="A27" s="37">
        <f t="shared" si="1"/>
        <v>1.0156002645566968</v>
      </c>
      <c r="B27" s="37">
        <f t="shared" si="0"/>
        <v>0.062499999999999924</v>
      </c>
    </row>
    <row r="28" spans="1:2" ht="15.75">
      <c r="A28" s="37">
        <f t="shared" si="1"/>
        <v>1.0663802777845317</v>
      </c>
      <c r="B28" s="37">
        <f t="shared" si="0"/>
        <v>0.05440941020600769</v>
      </c>
    </row>
    <row r="29" spans="1:2" ht="15.75">
      <c r="A29" s="37">
        <f t="shared" si="1"/>
        <v>1.1171602910123666</v>
      </c>
      <c r="B29" s="37">
        <f t="shared" si="0"/>
        <v>0.04736614270344988</v>
      </c>
    </row>
    <row r="30" spans="1:2" ht="15.75">
      <c r="A30" s="37">
        <f t="shared" si="1"/>
        <v>1.1679403042402015</v>
      </c>
      <c r="B30" s="37">
        <f t="shared" si="0"/>
        <v>0.041234622211652874</v>
      </c>
    </row>
    <row r="31" spans="1:2" ht="15.75">
      <c r="A31" s="37">
        <f t="shared" si="1"/>
        <v>1.2187203174680363</v>
      </c>
      <c r="B31" s="37">
        <f t="shared" si="0"/>
        <v>0.035896823593657284</v>
      </c>
    </row>
    <row r="32" spans="1:2" ht="15.75">
      <c r="A32" s="37">
        <f t="shared" si="1"/>
        <v>1.2695003306958712</v>
      </c>
      <c r="B32" s="37">
        <f t="shared" si="0"/>
        <v>0.031249999999999944</v>
      </c>
    </row>
    <row r="33" spans="1:2" ht="15.75">
      <c r="A33" s="37">
        <f t="shared" si="1"/>
        <v>1.320280343923706</v>
      </c>
      <c r="B33" s="37">
        <f t="shared" si="0"/>
        <v>0.02720470510300383</v>
      </c>
    </row>
    <row r="34" spans="1:2" ht="15.75">
      <c r="A34" s="37">
        <f t="shared" si="1"/>
        <v>1.371060357151541</v>
      </c>
      <c r="B34" s="37">
        <f t="shared" si="0"/>
        <v>0.023683071351724917</v>
      </c>
    </row>
    <row r="35" spans="1:2" ht="15.75">
      <c r="A35" s="37">
        <f t="shared" si="1"/>
        <v>1.4218403703793758</v>
      </c>
      <c r="B35" s="37">
        <f t="shared" si="0"/>
        <v>0.020617311105826427</v>
      </c>
    </row>
    <row r="36" spans="1:2" ht="15.75">
      <c r="A36" s="37">
        <f t="shared" si="1"/>
        <v>1.4726203836072107</v>
      </c>
      <c r="B36" s="37">
        <f t="shared" si="0"/>
        <v>0.017948411796828632</v>
      </c>
    </row>
    <row r="37" spans="1:2" ht="15.75">
      <c r="A37" s="37">
        <f t="shared" si="1"/>
        <v>1.5234003968350456</v>
      </c>
      <c r="B37" s="37">
        <f t="shared" si="0"/>
        <v>0.015624999999999964</v>
      </c>
    </row>
    <row r="38" spans="1:2" ht="15.75">
      <c r="A38" s="37">
        <f t="shared" si="1"/>
        <v>1.5741804100628805</v>
      </c>
      <c r="B38" s="37">
        <f t="shared" si="0"/>
        <v>0.013602352551501908</v>
      </c>
    </row>
    <row r="39" spans="1:2" ht="15.75">
      <c r="A39" s="37">
        <f t="shared" si="1"/>
        <v>1.6249604232907153</v>
      </c>
      <c r="B39" s="37">
        <f t="shared" si="0"/>
        <v>0.011841535675862446</v>
      </c>
    </row>
    <row r="40" spans="1:2" ht="15.75">
      <c r="A40" s="37">
        <f t="shared" si="1"/>
        <v>1.6757404365185502</v>
      </c>
      <c r="B40" s="37">
        <f t="shared" si="0"/>
        <v>0.010308655552913203</v>
      </c>
    </row>
    <row r="41" spans="1:2" ht="15.75">
      <c r="A41" s="37">
        <f t="shared" si="1"/>
        <v>1.726520449746385</v>
      </c>
      <c r="B41" s="37">
        <f t="shared" si="0"/>
        <v>0.008974205898414307</v>
      </c>
    </row>
    <row r="42" spans="1:2" ht="15.75">
      <c r="A42" s="37">
        <f t="shared" si="1"/>
        <v>1.77730046297422</v>
      </c>
      <c r="B42" s="37">
        <f t="shared" si="0"/>
        <v>0.007812499999999974</v>
      </c>
    </row>
    <row r="43" spans="1:2" ht="15.75">
      <c r="A43" s="37">
        <f aca="true" t="shared" si="2" ref="A43:A52">A42+B$5</f>
        <v>1.8280804762020548</v>
      </c>
      <c r="B43" s="37">
        <f t="shared" si="0"/>
        <v>0.006801176275750947</v>
      </c>
    </row>
    <row r="44" spans="1:2" ht="15.75">
      <c r="A44" s="37">
        <f t="shared" si="2"/>
        <v>1.8788604894298897</v>
      </c>
      <c r="B44" s="37">
        <f t="shared" si="0"/>
        <v>0.005920767837931223</v>
      </c>
    </row>
    <row r="45" spans="1:2" ht="15.75">
      <c r="A45" s="37">
        <f t="shared" si="2"/>
        <v>1.9296405026577246</v>
      </c>
      <c r="B45" s="37">
        <f t="shared" si="0"/>
        <v>0.005154327776456601</v>
      </c>
    </row>
    <row r="46" spans="1:2" ht="15.75">
      <c r="A46" s="37">
        <f t="shared" si="2"/>
        <v>1.9804205158855595</v>
      </c>
      <c r="B46" s="37">
        <f t="shared" si="0"/>
        <v>0.004487102949207149</v>
      </c>
    </row>
    <row r="47" spans="1:2" ht="15.75">
      <c r="A47" s="37">
        <f t="shared" si="2"/>
        <v>2.031200529113394</v>
      </c>
      <c r="B47" s="37">
        <f t="shared" si="0"/>
        <v>0.003906249999999987</v>
      </c>
    </row>
    <row r="48" spans="1:2" ht="15.75">
      <c r="A48" s="37">
        <f t="shared" si="2"/>
        <v>2.081980542341229</v>
      </c>
      <c r="B48" s="37">
        <f t="shared" si="0"/>
        <v>0.0034005881378754736</v>
      </c>
    </row>
    <row r="49" spans="1:2" ht="15.75">
      <c r="A49" s="37">
        <f t="shared" si="2"/>
        <v>2.132760555569064</v>
      </c>
      <c r="B49" s="37">
        <f t="shared" si="0"/>
        <v>0.002960383918965611</v>
      </c>
    </row>
    <row r="50" spans="1:2" ht="15.75">
      <c r="A50" s="37">
        <f t="shared" si="2"/>
        <v>2.1835405687968987</v>
      </c>
      <c r="B50" s="37">
        <f t="shared" si="0"/>
        <v>0.0025771638882283003</v>
      </c>
    </row>
    <row r="51" spans="1:2" ht="15.75">
      <c r="A51" s="37">
        <f t="shared" si="2"/>
        <v>2.2343205820247336</v>
      </c>
      <c r="B51" s="37">
        <f t="shared" si="0"/>
        <v>0.002243551474603574</v>
      </c>
    </row>
    <row r="52" spans="1:2" ht="15.75">
      <c r="A52" s="37">
        <f t="shared" si="2"/>
        <v>2.2851005952525685</v>
      </c>
      <c r="B52" s="37">
        <f t="shared" si="0"/>
        <v>0.0019531249999999915</v>
      </c>
    </row>
  </sheetData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G25" sqref="G25"/>
    </sheetView>
  </sheetViews>
  <sheetFormatPr defaultColWidth="10.59765625" defaultRowHeight="15"/>
  <cols>
    <col min="1" max="16384" width="10.59765625" style="1" customWidth="1"/>
  </cols>
  <sheetData>
    <row r="1" ht="15.75">
      <c r="B1" s="1" t="s">
        <v>336</v>
      </c>
    </row>
    <row r="2" spans="2:8" s="10" customFormat="1" ht="15.75">
      <c r="B2" s="10" t="str">
        <f>'LAC-data'!B2</f>
        <v>Al</v>
      </c>
      <c r="C2" s="10" t="str">
        <f>'LAC-data'!C2</f>
        <v>Si</v>
      </c>
      <c r="D2" s="10" t="str">
        <f>'LAC-data'!D2</f>
        <v>Fe</v>
      </c>
      <c r="E2" s="10" t="str">
        <f>'LAC-data'!E2</f>
        <v>CaF2</v>
      </c>
      <c r="F2" s="10" t="str">
        <f>'LAC-data'!F2</f>
        <v>SiO2</v>
      </c>
      <c r="G2" s="10" t="str">
        <f>'LAC-data'!G2</f>
        <v>Al2O3</v>
      </c>
      <c r="H2" s="10" t="str">
        <f>'LAC-data'!H2</f>
        <v>CaCO3</v>
      </c>
    </row>
    <row r="3" spans="1:8" s="10" customFormat="1" ht="15.75">
      <c r="A3" s="10" t="s">
        <v>216</v>
      </c>
      <c r="B3" s="10" t="str">
        <f>'LAC-data'!B3</f>
        <v>aluminum</v>
      </c>
      <c r="C3" s="10" t="str">
        <f>'LAC-data'!C3</f>
        <v>silicon</v>
      </c>
      <c r="D3" s="10" t="str">
        <f>'LAC-data'!D3</f>
        <v>iron</v>
      </c>
      <c r="E3" s="10" t="str">
        <f>'LAC-data'!E3</f>
        <v>fluorite</v>
      </c>
      <c r="F3" s="10" t="str">
        <f>'LAC-data'!F3</f>
        <v>quartz</v>
      </c>
      <c r="G3" s="10" t="str">
        <f>'LAC-data'!G3</f>
        <v>corundum</v>
      </c>
      <c r="H3" s="10" t="str">
        <f>'LAC-data'!H3</f>
        <v>calcite</v>
      </c>
    </row>
    <row r="4" spans="1:8" ht="15.75">
      <c r="A4" s="1">
        <v>5</v>
      </c>
      <c r="B4" s="7">
        <f>-LN(0.5)/'LAC-data'!B4</f>
        <v>0.0013311475792084433</v>
      </c>
      <c r="C4" s="7">
        <f>-LN(0.5)/'LAC-data'!C4</f>
        <v>0.0012147583364322872</v>
      </c>
      <c r="D4" s="7">
        <f>-LN(0.5)/'LAC-data'!D4</f>
        <v>0.0006287847713632074</v>
      </c>
      <c r="E4" s="7">
        <f>-LN(0.5)/'LAC-data'!E4</f>
        <v>0.0006390008294680412</v>
      </c>
      <c r="F4" s="7">
        <f>-LN(0.5)/'LAC-data'!F4</f>
        <v>0.0018693127948979343</v>
      </c>
      <c r="G4" s="7">
        <f>-LN(0.5)/'LAC-data'!G4</f>
        <v>0.00139422449607863</v>
      </c>
      <c r="H4" s="7">
        <f>-LN(0.5)/'LAC-data'!H4</f>
        <v>0.0007495880578888939</v>
      </c>
    </row>
    <row r="5" spans="1:8" ht="15.75">
      <c r="A5" s="1">
        <v>10</v>
      </c>
      <c r="B5" s="7">
        <f>-LN(0.5)/'LAC-data'!B5</f>
        <v>0.009805781785772119</v>
      </c>
      <c r="C5" s="7">
        <f>-LN(0.5)/'LAC-data'!C5</f>
        <v>0.008779226915218595</v>
      </c>
      <c r="D5" s="7">
        <f>-LN(0.5)/'LAC-data'!D5</f>
        <v>0.0005147945496540879</v>
      </c>
      <c r="E5" s="7">
        <f>-LN(0.5)/'LAC-data'!E5</f>
        <v>0.004197873973636261</v>
      </c>
      <c r="F5" s="7">
        <f>-LN(0.5)/'LAC-data'!F5</f>
        <v>0.013766247733377557</v>
      </c>
      <c r="G5" s="7">
        <f>-LN(0.5)/'LAC-data'!G5</f>
        <v>0.010430695837763954</v>
      </c>
      <c r="H5" s="7">
        <f>-LN(0.5)/'LAC-data'!H5</f>
        <v>0.004924369506343053</v>
      </c>
    </row>
    <row r="6" spans="1:8" ht="15.75">
      <c r="A6" s="1">
        <v>15</v>
      </c>
      <c r="B6" s="7">
        <f>-LN(0.5)/'LAC-data'!B6</f>
        <v>0.03227531190794341</v>
      </c>
      <c r="C6" s="7">
        <f>-LN(0.5)/'LAC-data'!C6</f>
        <v>0.028894737128729156</v>
      </c>
      <c r="D6" s="7">
        <f>-LN(0.5)/'LAC-data'!D6</f>
        <v>0.0015416789490516468</v>
      </c>
      <c r="E6" s="7">
        <f>-LN(0.5)/'LAC-data'!E6</f>
        <v>0.013207309173823728</v>
      </c>
      <c r="F6" s="7">
        <f>-LN(0.5)/'LAC-data'!F6</f>
        <v>0.045174312925869126</v>
      </c>
      <c r="G6" s="7">
        <f>-LN(0.5)/'LAC-data'!G6</f>
        <v>0.03422944005323782</v>
      </c>
      <c r="H6" s="7">
        <f>-LN(0.5)/'LAC-data'!H6</f>
        <v>0.015493002163684735</v>
      </c>
    </row>
    <row r="7" spans="1:8" ht="15.75">
      <c r="A7" s="1">
        <v>20</v>
      </c>
      <c r="B7" s="7">
        <f>-LN(0.5)/'LAC-data'!B7</f>
        <v>0.074683570577683</v>
      </c>
      <c r="C7" s="7">
        <f>-LN(0.5)/'LAC-data'!C7</f>
        <v>0.06672999830177363</v>
      </c>
      <c r="D7" s="7">
        <f>-LN(0.5)/'LAC-data'!D7</f>
        <v>0.0034252866922509354</v>
      </c>
      <c r="E7" s="7">
        <f>-LN(0.5)/'LAC-data'!E7</f>
        <v>0.029972949481324025</v>
      </c>
      <c r="F7" s="7">
        <f>-LN(0.5)/'LAC-data'!F7</f>
        <v>0.10283633044646635</v>
      </c>
      <c r="G7" s="7">
        <f>-LN(0.5)/'LAC-data'!G7</f>
        <v>0.0780367228008294</v>
      </c>
      <c r="H7" s="7">
        <f>-LN(0.5)/'LAC-data'!H7</f>
        <v>0.03516014996351626</v>
      </c>
    </row>
    <row r="8" spans="1:8" ht="15.75">
      <c r="A8" s="1">
        <v>25</v>
      </c>
      <c r="B8" s="7">
        <f>-LN(0.5)/'LAC-data'!B8</f>
        <v>0.13962580586262474</v>
      </c>
      <c r="C8" s="7">
        <f>-LN(0.5)/'LAC-data'!C8</f>
        <v>0.12610838662114848</v>
      </c>
      <c r="D8" s="7">
        <f>-LN(0.5)/'LAC-data'!D8</f>
        <v>0.006425537809551025</v>
      </c>
      <c r="E8" s="7">
        <f>-LN(0.5)/'LAC-data'!E8</f>
        <v>0.056687964289383594</v>
      </c>
      <c r="F8" s="7">
        <f>-LN(0.5)/'LAC-data'!F8</f>
        <v>0.1892338171970577</v>
      </c>
      <c r="G8" s="7">
        <f>-LN(0.5)/'LAC-data'!G8</f>
        <v>0.1423340210970064</v>
      </c>
      <c r="H8" s="7">
        <f>-LN(0.5)/'LAC-data'!H8</f>
        <v>0.06649853818300755</v>
      </c>
    </row>
    <row r="9" spans="1:8" ht="15.75">
      <c r="A9" s="1">
        <v>30</v>
      </c>
      <c r="B9" s="7">
        <f>-LN(0.5)/'LAC-data'!B9</f>
        <v>0.22735529450197306</v>
      </c>
      <c r="C9" s="7">
        <f>-LN(0.5)/'LAC-data'!C9</f>
        <v>0.2066776336291044</v>
      </c>
      <c r="D9" s="7">
        <f>-LN(0.5)/'LAC-data'!D9</f>
        <v>0.010761597553893526</v>
      </c>
      <c r="E9" s="7">
        <f>-LN(0.5)/'LAC-data'!E9</f>
        <v>0.09427120791995125</v>
      </c>
      <c r="F9" s="7">
        <f>-LN(0.5)/'LAC-data'!F9</f>
        <v>0.29935701616307214</v>
      </c>
      <c r="G9" s="7">
        <f>-LN(0.5)/'LAC-data'!G9</f>
        <v>0.22403684651832587</v>
      </c>
      <c r="H9" s="7">
        <f>-LN(0.5)/'LAC-data'!H9</f>
        <v>0.11058604058211256</v>
      </c>
    </row>
    <row r="10" spans="1:8" ht="15.75">
      <c r="A10" s="1">
        <v>35</v>
      </c>
      <c r="B10" s="7">
        <f>-LN(0.5)/'LAC-data'!B10</f>
        <v>0.3336512763470514</v>
      </c>
      <c r="C10" s="7">
        <f>-LN(0.5)/'LAC-data'!C10</f>
        <v>0.30841014759161695</v>
      </c>
      <c r="D10" s="7">
        <f>-LN(0.5)/'LAC-data'!D10</f>
        <v>0.016640806803563148</v>
      </c>
      <c r="E10" s="7">
        <f>-LN(0.5)/'LAC-data'!E10</f>
        <v>0.14324764849608326</v>
      </c>
      <c r="F10" s="7">
        <f>-LN(0.5)/'LAC-data'!F10</f>
        <v>0.42777991448146285</v>
      </c>
      <c r="G10" s="7">
        <f>-LN(0.5)/'LAC-data'!G10</f>
        <v>0.3162728578035972</v>
      </c>
      <c r="H10" s="7">
        <f>-LN(0.5)/'LAC-data'!H10</f>
        <v>0.16803847770075594</v>
      </c>
    </row>
    <row r="11" spans="1:8" ht="15.75">
      <c r="A11" s="1">
        <v>40</v>
      </c>
      <c r="B11" s="7">
        <f>-LN(0.5)/'LAC-data'!B11</f>
        <v>0.4523089485690661</v>
      </c>
      <c r="C11" s="7">
        <f>-LN(0.5)/'LAC-data'!C11</f>
        <v>0.42455890502982935</v>
      </c>
      <c r="D11" s="7">
        <f>-LN(0.5)/'LAC-data'!D11</f>
        <v>0.02425065233907687</v>
      </c>
      <c r="E11" s="7">
        <f>-LN(0.5)/'LAC-data'!E11</f>
        <v>0.20242835959854222</v>
      </c>
      <c r="F11" s="7">
        <f>-LN(0.5)/'LAC-data'!F11</f>
        <v>0.562197219020137</v>
      </c>
      <c r="G11" s="7">
        <f>-LN(0.5)/'LAC-data'!G11</f>
        <v>0.41144612447723583</v>
      </c>
      <c r="H11" s="7">
        <f>-LN(0.5)/'LAC-data'!H11</f>
        <v>0.2374611642670722</v>
      </c>
    </row>
    <row r="12" spans="1:8" ht="15.75">
      <c r="A12" s="1">
        <v>45</v>
      </c>
      <c r="B12" s="7">
        <f>-LN(0.5)/'LAC-data'!B12</f>
        <v>0.5747460465038693</v>
      </c>
      <c r="C12" s="7">
        <f>-LN(0.5)/'LAC-data'!C12</f>
        <v>0.5501216126172095</v>
      </c>
      <c r="D12" s="7">
        <f>-LN(0.5)/'LAC-data'!D12</f>
        <v>0.03372791877044025</v>
      </c>
      <c r="E12" s="7">
        <f>-LN(0.5)/'LAC-data'!E12</f>
        <v>0.26999070433521116</v>
      </c>
      <c r="F12" s="7">
        <f>-LN(0.5)/'LAC-data'!F12</f>
        <v>0.6963532063028262</v>
      </c>
      <c r="G12" s="7">
        <f>-LN(0.5)/'LAC-data'!G12</f>
        <v>0.5034540283272882</v>
      </c>
      <c r="H12" s="7">
        <f>-LN(0.5)/'LAC-data'!H12</f>
        <v>0.3167160328714525</v>
      </c>
    </row>
    <row r="13" spans="1:8" ht="15.75">
      <c r="A13" s="1">
        <v>50</v>
      </c>
      <c r="B13" s="7">
        <f>-LN(0.5)/'LAC-data'!B13</f>
        <v>0.6981290293131237</v>
      </c>
      <c r="C13" s="7">
        <f>-LN(0.5)/'LAC-data'!C13</f>
        <v>0.6794881105614392</v>
      </c>
      <c r="D13" s="7">
        <f>-LN(0.5)/'LAC-data'!D13</f>
        <v>0.044913197954514816</v>
      </c>
      <c r="E13" s="7">
        <f>-LN(0.5)/'LAC-data'!E13</f>
        <v>0.345464061062693</v>
      </c>
      <c r="F13" s="7">
        <f>-LN(0.5)/'LAC-data'!F13</f>
        <v>0.8227054085612304</v>
      </c>
      <c r="G13" s="7">
        <f>-LN(0.5)/'LAC-data'!G13</f>
        <v>0.5892605514541052</v>
      </c>
      <c r="H13" s="7">
        <f>-LN(0.5)/'LAC-data'!H13</f>
        <v>0.40525101480380116</v>
      </c>
    </row>
    <row r="14" spans="1:8" ht="15.75">
      <c r="A14" s="1">
        <v>55</v>
      </c>
      <c r="B14" s="7">
        <f>-LN(0.5)/'LAC-data'!B14</f>
        <v>0.8155920088483477</v>
      </c>
      <c r="C14" s="7">
        <f>-LN(0.5)/'LAC-data'!C14</f>
        <v>0.8065468629428465</v>
      </c>
      <c r="D14" s="7">
        <f>-LN(0.5)/'LAC-data'!D14</f>
        <v>0.058297925821754325</v>
      </c>
      <c r="E14" s="7">
        <f>-LN(0.5)/'LAC-data'!E14</f>
        <v>0.42500849244974886</v>
      </c>
      <c r="F14" s="7">
        <f>-LN(0.5)/'LAC-data'!F14</f>
        <v>0.9382287194954585</v>
      </c>
      <c r="G14" s="7">
        <f>-LN(0.5)/'LAC-data'!G14</f>
        <v>0.6664466044366186</v>
      </c>
      <c r="H14" s="7">
        <f>-LN(0.5)/'LAC-data'!H14</f>
        <v>0.4985616226928973</v>
      </c>
    </row>
    <row r="15" spans="1:8" ht="15.75">
      <c r="A15" s="1">
        <v>60</v>
      </c>
      <c r="B15" s="7">
        <f>-LN(0.5)/'LAC-data'!B15</f>
        <v>0.9241420244144947</v>
      </c>
      <c r="C15" s="7">
        <f>-LN(0.5)/'LAC-data'!C15</f>
        <v>0.9271520013268235</v>
      </c>
      <c r="D15" s="7">
        <f>-LN(0.5)/'LAC-data'!D15</f>
        <v>0.07335822332570754</v>
      </c>
      <c r="E15" s="7">
        <f>-LN(0.5)/'LAC-data'!E15</f>
        <v>0.5056443517713155</v>
      </c>
      <c r="F15" s="7">
        <f>-LN(0.5)/'LAC-data'!F15</f>
        <v>1.0397034123648419</v>
      </c>
      <c r="G15" s="7">
        <f>-LN(0.5)/'LAC-data'!G15</f>
        <v>0.7334132871729481</v>
      </c>
      <c r="H15" s="7">
        <f>-LN(0.5)/'LAC-data'!H15</f>
        <v>0.5931525440151336</v>
      </c>
    </row>
    <row r="16" spans="1:8" ht="15.75">
      <c r="A16" s="1">
        <v>65</v>
      </c>
      <c r="B16" s="7">
        <f>-LN(0.5)/'LAC-data'!B16</f>
        <v>1.0235517242519105</v>
      </c>
      <c r="C16" s="7">
        <f>-LN(0.5)/'LAC-data'!C16</f>
        <v>1.0442659383365276</v>
      </c>
      <c r="D16" s="7">
        <f>-LN(0.5)/'LAC-data'!D16</f>
        <v>0.0896434500925143</v>
      </c>
      <c r="E16" s="7">
        <f>-LN(0.5)/'LAC-data'!E16</f>
        <v>0.5870456326042448</v>
      </c>
      <c r="F16" s="7">
        <f>-LN(0.5)/'LAC-data'!F16</f>
        <v>1.1347511238816619</v>
      </c>
      <c r="G16" s="7">
        <f>-LN(0.5)/'LAC-data'!G16</f>
        <v>0.793883601977988</v>
      </c>
      <c r="H16" s="7">
        <f>-LN(0.5)/'LAC-data'!H16</f>
        <v>0.6886413527855698</v>
      </c>
    </row>
    <row r="17" spans="1:8" ht="15.75">
      <c r="A17" s="1">
        <v>70</v>
      </c>
      <c r="B17" s="7">
        <f>-LN(0.5)/'LAC-data'!B17</f>
        <v>1.117006446900998</v>
      </c>
      <c r="C17" s="7">
        <f>-LN(0.5)/'LAC-data'!C17</f>
        <v>1.1490957236521635</v>
      </c>
      <c r="D17" s="7">
        <f>-LN(0.5)/'LAC-data'!D17</f>
        <v>0.10787974018486403</v>
      </c>
      <c r="E17" s="7">
        <f>-LN(0.5)/'LAC-data'!E17</f>
        <v>0.6658535151781695</v>
      </c>
      <c r="F17" s="7">
        <f>-LN(0.5)/'LAC-data'!F17</f>
        <v>1.2156361839842285</v>
      </c>
      <c r="G17" s="7">
        <f>-LN(0.5)/'LAC-data'!G17</f>
        <v>0.8478496484907553</v>
      </c>
      <c r="H17" s="7">
        <f>-LN(0.5)/'LAC-data'!H17</f>
        <v>0.781087942712694</v>
      </c>
    </row>
    <row r="18" spans="1:8" ht="15.75">
      <c r="A18" s="1">
        <v>75</v>
      </c>
      <c r="B18" s="7">
        <f>-LN(0.5)/'LAC-data'!B18</f>
        <v>1.2005209476038763</v>
      </c>
      <c r="C18" s="7">
        <f>-LN(0.5)/'LAC-data'!C18</f>
        <v>1.2452543616146878</v>
      </c>
      <c r="D18" s="7">
        <f>-LN(0.5)/'LAC-data'!D18</f>
        <v>0.1273948885540507</v>
      </c>
      <c r="E18" s="7">
        <f>-LN(0.5)/'LAC-data'!E18</f>
        <v>0.7422901303516467</v>
      </c>
      <c r="F18" s="7">
        <f>-LN(0.5)/'LAC-data'!F18</f>
        <v>1.2874529091914269</v>
      </c>
      <c r="G18" s="7">
        <f>-LN(0.5)/'LAC-data'!G18</f>
        <v>0.8950889672470111</v>
      </c>
      <c r="H18" s="7">
        <f>-LN(0.5)/'LAC-data'!H18</f>
        <v>0.8707528872280017</v>
      </c>
    </row>
    <row r="19" spans="1:8" ht="15.75">
      <c r="A19" s="1">
        <v>80</v>
      </c>
      <c r="B19" s="7">
        <f>-LN(0.5)/'LAC-data'!B19</f>
        <v>1.2718390236991561</v>
      </c>
      <c r="C19" s="7">
        <f>-LN(0.5)/'LAC-data'!C19</f>
        <v>1.3345999660354726</v>
      </c>
      <c r="D19" s="7">
        <f>-LN(0.5)/'LAC-data'!D19</f>
        <v>0.14794935796781353</v>
      </c>
      <c r="E19" s="7">
        <f>-LN(0.5)/'LAC-data'!E19</f>
        <v>0.8145149484037901</v>
      </c>
      <c r="F19" s="7">
        <f>-LN(0.5)/'LAC-data'!F19</f>
        <v>1.3513189251548967</v>
      </c>
      <c r="G19" s="7">
        <f>-LN(0.5)/'LAC-data'!G19</f>
        <v>0.9347146905132406</v>
      </c>
      <c r="H19" s="7">
        <f>-LN(0.5)/'LAC-data'!H19</f>
        <v>0.9554771295113094</v>
      </c>
    </row>
    <row r="21" ht="15.75">
      <c r="A21" s="11"/>
    </row>
    <row r="22" s="10" customFormat="1" ht="15.75">
      <c r="A22" s="11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3"/>
  <sheetViews>
    <sheetView workbookViewId="0" topLeftCell="A19">
      <pane xSplit="7485" topLeftCell="Y1" activePane="topRight" state="split"/>
      <selection pane="topLeft" activeCell="D17" sqref="D17"/>
      <selection pane="topRight" activeCell="U18" sqref="U18"/>
    </sheetView>
  </sheetViews>
  <sheetFormatPr defaultColWidth="10.59765625" defaultRowHeight="15"/>
  <cols>
    <col min="1" max="16384" width="10.59765625" style="37" customWidth="1"/>
  </cols>
  <sheetData>
    <row r="1" ht="15.75">
      <c r="A1" s="37" t="s">
        <v>119</v>
      </c>
    </row>
    <row r="2" spans="1:29" ht="15.75">
      <c r="A2" s="37" t="s">
        <v>337</v>
      </c>
      <c r="B2" s="37" t="s">
        <v>109</v>
      </c>
      <c r="C2" s="37" t="s">
        <v>110</v>
      </c>
      <c r="D2" s="37" t="s">
        <v>344</v>
      </c>
      <c r="E2" s="37" t="s">
        <v>111</v>
      </c>
      <c r="F2" s="37" t="s">
        <v>112</v>
      </c>
      <c r="G2" s="37" t="s">
        <v>113</v>
      </c>
      <c r="H2" s="37" t="s">
        <v>114</v>
      </c>
      <c r="I2" s="37" t="s">
        <v>108</v>
      </c>
      <c r="J2" s="37" t="s">
        <v>115</v>
      </c>
      <c r="K2" s="37" t="s">
        <v>116</v>
      </c>
      <c r="L2" s="37" t="s">
        <v>120</v>
      </c>
      <c r="M2" s="37" t="s">
        <v>117</v>
      </c>
      <c r="N2" s="37" t="s">
        <v>121</v>
      </c>
      <c r="O2" s="37" t="s">
        <v>118</v>
      </c>
      <c r="P2" s="37" t="s">
        <v>373</v>
      </c>
      <c r="Q2" s="37" t="s">
        <v>320</v>
      </c>
      <c r="R2" s="37" t="s">
        <v>338</v>
      </c>
      <c r="S2" s="37" t="s">
        <v>339</v>
      </c>
      <c r="T2" s="37" t="s">
        <v>340</v>
      </c>
      <c r="U2" s="37" t="s">
        <v>342</v>
      </c>
      <c r="V2" s="37" t="s">
        <v>341</v>
      </c>
      <c r="W2" s="37" t="s">
        <v>343</v>
      </c>
      <c r="X2" s="37" t="s">
        <v>345</v>
      </c>
      <c r="Y2" s="1" t="s">
        <v>630</v>
      </c>
      <c r="Z2" s="1" t="s">
        <v>632</v>
      </c>
      <c r="AA2" s="1" t="s">
        <v>634</v>
      </c>
      <c r="AB2" s="1" t="s">
        <v>636</v>
      </c>
      <c r="AC2" s="1" t="s">
        <v>638</v>
      </c>
    </row>
    <row r="3" spans="1:24" ht="15.75">
      <c r="A3" s="37">
        <v>5</v>
      </c>
      <c r="B3" s="38">
        <v>0.419</v>
      </c>
      <c r="C3" s="38">
        <v>19.1</v>
      </c>
      <c r="D3" s="38">
        <v>31.4</v>
      </c>
      <c r="E3" s="38">
        <v>47.9</v>
      </c>
      <c r="F3" s="38">
        <v>65.1</v>
      </c>
      <c r="G3" s="38">
        <v>119</v>
      </c>
      <c r="H3" s="38">
        <v>158</v>
      </c>
      <c r="I3" s="38">
        <v>193</v>
      </c>
      <c r="J3" s="38">
        <v>245</v>
      </c>
      <c r="K3" s="38">
        <v>286</v>
      </c>
      <c r="L3" s="38">
        <v>349</v>
      </c>
      <c r="M3" s="38">
        <v>390</v>
      </c>
      <c r="N3" s="38">
        <v>519</v>
      </c>
      <c r="O3" s="38">
        <v>603</v>
      </c>
      <c r="P3" s="38">
        <v>684</v>
      </c>
      <c r="Q3" s="38">
        <v>92.9</v>
      </c>
      <c r="R3" s="38">
        <v>108</v>
      </c>
      <c r="S3" s="38">
        <v>121</v>
      </c>
      <c r="T3" s="38">
        <v>140</v>
      </c>
      <c r="U3" s="38">
        <v>154</v>
      </c>
      <c r="V3" s="38">
        <v>179</v>
      </c>
      <c r="W3" s="38">
        <v>212</v>
      </c>
      <c r="X3" s="38">
        <v>476</v>
      </c>
    </row>
    <row r="4" spans="1:24" ht="15.75">
      <c r="A4" s="39">
        <v>5.465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40">
        <v>72.8</v>
      </c>
      <c r="R4" s="38"/>
      <c r="S4" s="38"/>
      <c r="T4" s="38"/>
      <c r="U4" s="38"/>
      <c r="V4" s="38"/>
      <c r="W4" s="38"/>
      <c r="X4" s="38"/>
    </row>
    <row r="5" spans="1:24" ht="15.75">
      <c r="A5" s="39">
        <v>5.465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40">
        <v>587</v>
      </c>
      <c r="R5" s="38"/>
      <c r="S5" s="38"/>
      <c r="T5" s="38"/>
      <c r="U5" s="38"/>
      <c r="V5" s="38"/>
      <c r="W5" s="38"/>
      <c r="X5" s="38"/>
    </row>
    <row r="6" spans="1:24" ht="15.75">
      <c r="A6" s="39">
        <v>5.989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40"/>
      <c r="R6" s="40">
        <v>65.7</v>
      </c>
      <c r="S6" s="38"/>
      <c r="T6" s="38"/>
      <c r="U6" s="38"/>
      <c r="V6" s="38"/>
      <c r="W6" s="38"/>
      <c r="X6" s="38"/>
    </row>
    <row r="7" spans="1:24" ht="15.75">
      <c r="A7" s="39">
        <v>5.989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40"/>
      <c r="R7" s="40">
        <v>516</v>
      </c>
      <c r="S7" s="38"/>
      <c r="T7" s="38"/>
      <c r="U7" s="38"/>
      <c r="V7" s="38"/>
      <c r="W7" s="38"/>
      <c r="X7" s="38"/>
    </row>
    <row r="8" spans="1:24" ht="15.75">
      <c r="A8" s="39">
        <v>6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>
        <v>469</v>
      </c>
      <c r="R8" s="38">
        <v>516</v>
      </c>
      <c r="S8" s="38">
        <v>73.5</v>
      </c>
      <c r="T8" s="38">
        <v>84.8</v>
      </c>
      <c r="U8" s="38">
        <v>93.7</v>
      </c>
      <c r="V8" s="38">
        <v>109</v>
      </c>
      <c r="W8" s="38">
        <v>129</v>
      </c>
      <c r="X8" s="38"/>
    </row>
    <row r="9" spans="1:24" ht="15.75">
      <c r="A9" s="39">
        <v>6.539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40">
        <v>58</v>
      </c>
      <c r="T9" s="38"/>
      <c r="U9" s="38"/>
      <c r="V9" s="38"/>
      <c r="W9" s="38"/>
      <c r="X9" s="38"/>
    </row>
    <row r="10" spans="1:24" ht="15.75">
      <c r="A10" s="39">
        <v>6.539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40">
        <v>452</v>
      </c>
      <c r="T10" s="38"/>
      <c r="U10" s="38"/>
      <c r="V10" s="38"/>
      <c r="W10" s="38"/>
      <c r="X10" s="38"/>
    </row>
    <row r="11" spans="1:24" ht="15.75">
      <c r="A11" s="39">
        <v>7.112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40"/>
      <c r="T11" s="40">
        <v>53.2</v>
      </c>
      <c r="U11" s="38"/>
      <c r="V11" s="38"/>
      <c r="W11" s="38"/>
      <c r="X11" s="38"/>
    </row>
    <row r="12" spans="1:24" ht="15.75">
      <c r="A12" s="39">
        <v>7.112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40"/>
      <c r="T12" s="40">
        <v>408</v>
      </c>
      <c r="U12" s="38"/>
      <c r="V12" s="38"/>
      <c r="W12" s="38"/>
      <c r="X12" s="38"/>
    </row>
    <row r="13" spans="1:24" ht="15.75">
      <c r="A13" s="39">
        <v>7.709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40"/>
      <c r="T13" s="40"/>
      <c r="U13" s="40">
        <v>47.1</v>
      </c>
      <c r="V13" s="38"/>
      <c r="W13" s="38"/>
      <c r="X13" s="38"/>
    </row>
    <row r="14" spans="1:24" ht="15.75">
      <c r="A14" s="39">
        <v>7.709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40"/>
      <c r="T14" s="40"/>
      <c r="U14" s="40">
        <v>356</v>
      </c>
      <c r="V14" s="38"/>
      <c r="W14" s="38"/>
      <c r="X14" s="38"/>
    </row>
    <row r="15" spans="1:24" ht="15.75">
      <c r="A15" s="39">
        <v>8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>
        <v>251</v>
      </c>
      <c r="S15" s="38">
        <v>273</v>
      </c>
      <c r="T15" s="38">
        <v>306</v>
      </c>
      <c r="U15" s="38">
        <v>325</v>
      </c>
      <c r="V15" s="38">
        <v>49.5</v>
      </c>
      <c r="W15" s="38">
        <v>58.7</v>
      </c>
      <c r="X15" s="38"/>
    </row>
    <row r="16" spans="1:24" ht="15.75">
      <c r="A16" s="39">
        <v>8.333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40">
        <v>44.3</v>
      </c>
      <c r="W16" s="38"/>
      <c r="X16" s="38"/>
    </row>
    <row r="17" spans="1:24" ht="15.75">
      <c r="A17" s="39">
        <v>8.333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40">
        <v>329</v>
      </c>
      <c r="W17" s="38"/>
      <c r="X17" s="38"/>
    </row>
    <row r="18" spans="1:24" ht="15.75">
      <c r="A18" s="39">
        <v>9.659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40">
        <v>35.1</v>
      </c>
      <c r="X18" s="38"/>
    </row>
    <row r="19" spans="1:24" ht="15.75">
      <c r="A19" s="39">
        <v>9.659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40">
        <v>254</v>
      </c>
      <c r="X19" s="38"/>
    </row>
    <row r="20" spans="1:24" ht="15.75">
      <c r="A20" s="37">
        <v>10</v>
      </c>
      <c r="B20" s="38">
        <v>0.385</v>
      </c>
      <c r="C20" s="38">
        <v>2.37</v>
      </c>
      <c r="D20" s="38">
        <v>3.88</v>
      </c>
      <c r="E20" s="38">
        <v>5.95</v>
      </c>
      <c r="F20" s="38">
        <v>8.21</v>
      </c>
      <c r="G20" s="38">
        <v>15.6</v>
      </c>
      <c r="H20" s="38">
        <v>21.1</v>
      </c>
      <c r="I20" s="38">
        <v>26.2</v>
      </c>
      <c r="J20" s="38">
        <v>33.9</v>
      </c>
      <c r="K20" s="38">
        <v>40.4</v>
      </c>
      <c r="L20" s="38">
        <v>50.1</v>
      </c>
      <c r="M20" s="38">
        <v>57.3</v>
      </c>
      <c r="N20" s="38">
        <v>79.1</v>
      </c>
      <c r="O20" s="38">
        <v>93.4</v>
      </c>
      <c r="P20" s="38">
        <v>111</v>
      </c>
      <c r="Q20" s="38">
        <v>122</v>
      </c>
      <c r="R20" s="38">
        <v>139</v>
      </c>
      <c r="S20" s="38">
        <v>151</v>
      </c>
      <c r="T20" s="38">
        <v>171</v>
      </c>
      <c r="U20" s="38">
        <v>184</v>
      </c>
      <c r="V20" s="38">
        <v>209</v>
      </c>
      <c r="W20" s="38">
        <v>233</v>
      </c>
      <c r="X20" s="38">
        <v>74.2</v>
      </c>
    </row>
    <row r="21" spans="1:24" ht="15.75">
      <c r="A21" s="37">
        <v>15</v>
      </c>
      <c r="B21" s="38">
        <v>0.376</v>
      </c>
      <c r="C21" s="38">
        <v>0.807</v>
      </c>
      <c r="D21" s="38">
        <v>1.24</v>
      </c>
      <c r="E21" s="38">
        <v>1.84</v>
      </c>
      <c r="F21" s="38">
        <v>2.49</v>
      </c>
      <c r="G21" s="38">
        <v>4.69</v>
      </c>
      <c r="H21" s="38">
        <v>6.36</v>
      </c>
      <c r="I21" s="38">
        <v>7.96</v>
      </c>
      <c r="J21" s="38">
        <v>10.3</v>
      </c>
      <c r="K21" s="38">
        <v>12.4</v>
      </c>
      <c r="L21" s="38">
        <v>15.5</v>
      </c>
      <c r="M21" s="38">
        <v>17.8</v>
      </c>
      <c r="N21" s="38">
        <v>25</v>
      </c>
      <c r="O21" s="38">
        <v>29.8</v>
      </c>
      <c r="P21" s="38">
        <v>35.9</v>
      </c>
      <c r="Q21" s="38">
        <v>39.8</v>
      </c>
      <c r="R21" s="38">
        <v>45.7</v>
      </c>
      <c r="S21" s="38">
        <v>50.3</v>
      </c>
      <c r="T21" s="38">
        <v>57.1</v>
      </c>
      <c r="U21" s="38">
        <v>62</v>
      </c>
      <c r="V21" s="38">
        <v>70.8</v>
      </c>
      <c r="W21" s="38">
        <v>81.2</v>
      </c>
      <c r="X21" s="38">
        <v>24.6</v>
      </c>
    </row>
    <row r="22" spans="1:24" s="41" customFormat="1" ht="15.75">
      <c r="A22" s="41">
        <v>17.97</v>
      </c>
      <c r="B22" s="42">
        <v>0.372</v>
      </c>
      <c r="C22" s="42">
        <v>0.542</v>
      </c>
      <c r="D22" s="42">
        <v>0.787</v>
      </c>
      <c r="E22" s="42">
        <v>1.13</v>
      </c>
      <c r="F22" s="42">
        <v>1.51</v>
      </c>
      <c r="G22" s="42">
        <v>2.78</v>
      </c>
      <c r="H22" s="42">
        <v>3.75</v>
      </c>
      <c r="I22" s="42">
        <v>4.69</v>
      </c>
      <c r="J22" s="42">
        <v>6.09</v>
      </c>
      <c r="K22" s="42">
        <v>7.31</v>
      </c>
      <c r="L22" s="42">
        <v>9.16</v>
      </c>
      <c r="M22" s="42">
        <v>10.6</v>
      </c>
      <c r="N22" s="42">
        <v>14.9</v>
      </c>
      <c r="O22" s="42">
        <v>17.8</v>
      </c>
      <c r="P22" s="42">
        <v>21.5</v>
      </c>
      <c r="Q22" s="42">
        <v>23.9</v>
      </c>
      <c r="R22" s="42">
        <v>27.5</v>
      </c>
      <c r="S22" s="42">
        <v>30.4</v>
      </c>
      <c r="T22" s="42">
        <v>34.6</v>
      </c>
      <c r="U22" s="42">
        <v>37.7</v>
      </c>
      <c r="V22" s="42">
        <v>43.2</v>
      </c>
      <c r="W22" s="42">
        <v>49.8</v>
      </c>
      <c r="X22" s="42">
        <v>15.1</v>
      </c>
    </row>
    <row r="23" spans="1:24" s="41" customFormat="1" ht="15.75">
      <c r="A23" s="41">
        <v>18</v>
      </c>
      <c r="B23" s="42">
        <v>0.372</v>
      </c>
      <c r="C23" s="42">
        <v>0.54</v>
      </c>
      <c r="D23" s="42">
        <v>0.784</v>
      </c>
      <c r="E23" s="42">
        <v>1.13</v>
      </c>
      <c r="F23" s="42">
        <v>1.5</v>
      </c>
      <c r="G23" s="42">
        <v>2.77</v>
      </c>
      <c r="H23" s="42">
        <v>3.74</v>
      </c>
      <c r="I23" s="42">
        <v>4.67</v>
      </c>
      <c r="J23" s="42">
        <v>6.06</v>
      </c>
      <c r="K23" s="42">
        <v>7.27</v>
      </c>
      <c r="L23" s="42">
        <v>9.11</v>
      </c>
      <c r="M23" s="42">
        <v>10.5</v>
      </c>
      <c r="N23" s="42">
        <v>14.8</v>
      </c>
      <c r="O23" s="42">
        <v>17.7</v>
      </c>
      <c r="P23" s="42">
        <v>21.4</v>
      </c>
      <c r="Q23" s="42">
        <v>23.8</v>
      </c>
      <c r="R23" s="42">
        <v>27.4</v>
      </c>
      <c r="S23" s="42">
        <v>30.3</v>
      </c>
      <c r="T23" s="42">
        <v>34.5</v>
      </c>
      <c r="U23" s="42">
        <v>37.5</v>
      </c>
      <c r="V23" s="42">
        <v>43</v>
      </c>
      <c r="W23" s="42">
        <v>49.6</v>
      </c>
      <c r="X23" s="42">
        <v>94.7</v>
      </c>
    </row>
    <row r="24" spans="1:24" s="41" customFormat="1" ht="15.75">
      <c r="A24" s="41">
        <v>18.02</v>
      </c>
      <c r="B24" s="42">
        <v>0.372</v>
      </c>
      <c r="C24" s="42">
        <v>0.539</v>
      </c>
      <c r="D24" s="42">
        <v>0.782</v>
      </c>
      <c r="E24" s="42">
        <v>1.12</v>
      </c>
      <c r="F24" s="42">
        <v>1.49</v>
      </c>
      <c r="G24" s="42">
        <v>2.76</v>
      </c>
      <c r="H24" s="42">
        <v>3.72</v>
      </c>
      <c r="I24" s="42">
        <v>4.65</v>
      </c>
      <c r="J24" s="42">
        <v>6.04</v>
      </c>
      <c r="K24" s="42">
        <v>7.25</v>
      </c>
      <c r="L24" s="42">
        <v>9.08</v>
      </c>
      <c r="M24" s="42">
        <v>10.5</v>
      </c>
      <c r="N24" s="42">
        <v>14.8</v>
      </c>
      <c r="O24" s="42">
        <v>17.6</v>
      </c>
      <c r="P24" s="42">
        <v>21.3</v>
      </c>
      <c r="Q24" s="42">
        <v>23.8</v>
      </c>
      <c r="R24" s="42">
        <v>27.3</v>
      </c>
      <c r="S24" s="42">
        <v>30.2</v>
      </c>
      <c r="T24" s="42">
        <v>34.4</v>
      </c>
      <c r="U24" s="42">
        <v>37.4</v>
      </c>
      <c r="V24" s="42">
        <v>42.9</v>
      </c>
      <c r="W24" s="42">
        <v>49.4</v>
      </c>
      <c r="X24" s="42">
        <v>94.4</v>
      </c>
    </row>
    <row r="25" spans="1:24" ht="15.75">
      <c r="A25" s="37">
        <v>20</v>
      </c>
      <c r="B25" s="38">
        <v>0.369</v>
      </c>
      <c r="C25" s="38">
        <v>0.442</v>
      </c>
      <c r="D25" s="38">
        <v>0.618</v>
      </c>
      <c r="E25" s="38">
        <v>0.865</v>
      </c>
      <c r="F25" s="38">
        <v>1.13</v>
      </c>
      <c r="G25" s="38">
        <v>2.06</v>
      </c>
      <c r="H25" s="38">
        <v>2.76</v>
      </c>
      <c r="I25" s="38">
        <v>3.44</v>
      </c>
      <c r="J25" s="38">
        <v>4.46</v>
      </c>
      <c r="K25" s="38">
        <v>5.35</v>
      </c>
      <c r="L25" s="38">
        <v>6.71</v>
      </c>
      <c r="M25" s="38">
        <v>7.74</v>
      </c>
      <c r="N25" s="38">
        <v>10.9</v>
      </c>
      <c r="O25" s="38">
        <v>13.1</v>
      </c>
      <c r="P25" s="38">
        <v>15.9</v>
      </c>
      <c r="Q25" s="38">
        <v>17.7</v>
      </c>
      <c r="R25" s="38">
        <v>20.4</v>
      </c>
      <c r="S25" s="38">
        <v>22.5</v>
      </c>
      <c r="T25" s="38">
        <v>25.7</v>
      </c>
      <c r="U25" s="38">
        <v>28</v>
      </c>
      <c r="V25" s="38">
        <v>32.2</v>
      </c>
      <c r="W25" s="38">
        <v>37.2</v>
      </c>
      <c r="X25" s="38">
        <v>72.4</v>
      </c>
    </row>
    <row r="26" spans="1:24" ht="15.75">
      <c r="A26" s="37">
        <v>25</v>
      </c>
      <c r="B26" s="38">
        <v>0.363</v>
      </c>
      <c r="C26" s="38">
        <v>0.314</v>
      </c>
      <c r="D26" s="38">
        <v>0.402</v>
      </c>
      <c r="E26" s="38">
        <v>0.526</v>
      </c>
      <c r="F26" s="38">
        <v>0.657</v>
      </c>
      <c r="G26" s="38">
        <v>1.13</v>
      </c>
      <c r="H26" s="38">
        <v>1.49</v>
      </c>
      <c r="I26" s="38">
        <v>1.84</v>
      </c>
      <c r="J26" s="38">
        <v>2.36</v>
      </c>
      <c r="K26" s="38">
        <v>2.82</v>
      </c>
      <c r="L26" s="38">
        <v>3.53</v>
      </c>
      <c r="M26" s="38">
        <v>4.07</v>
      </c>
      <c r="N26" s="38">
        <v>5.74</v>
      </c>
      <c r="O26" s="38">
        <v>6.87</v>
      </c>
      <c r="P26" s="38">
        <v>8.37</v>
      </c>
      <c r="Q26" s="38">
        <v>9.36</v>
      </c>
      <c r="R26" s="38">
        <v>10.8</v>
      </c>
      <c r="S26" s="38">
        <v>12</v>
      </c>
      <c r="T26" s="38">
        <v>13.7</v>
      </c>
      <c r="U26" s="38">
        <v>15</v>
      </c>
      <c r="V26" s="38">
        <v>17.3</v>
      </c>
      <c r="W26" s="38">
        <v>20.1</v>
      </c>
      <c r="X26" s="38">
        <v>40.4</v>
      </c>
    </row>
    <row r="27" spans="1:24" ht="15.75">
      <c r="A27" s="37">
        <v>30</v>
      </c>
      <c r="B27" s="38">
        <v>0.357</v>
      </c>
      <c r="C27" s="38">
        <v>0.256</v>
      </c>
      <c r="D27" s="38">
        <v>0.307</v>
      </c>
      <c r="E27" s="38">
        <v>0.378</v>
      </c>
      <c r="F27" s="38">
        <v>0.449</v>
      </c>
      <c r="G27" s="38">
        <v>0.72</v>
      </c>
      <c r="H27" s="38">
        <v>0.93</v>
      </c>
      <c r="I27" s="38">
        <v>1.13</v>
      </c>
      <c r="J27" s="38">
        <v>1.44</v>
      </c>
      <c r="K27" s="38">
        <v>1.7</v>
      </c>
      <c r="L27" s="38">
        <v>2.11</v>
      </c>
      <c r="M27" s="38">
        <v>2.43</v>
      </c>
      <c r="N27" s="38">
        <v>3.41</v>
      </c>
      <c r="O27" s="38">
        <v>4.08</v>
      </c>
      <c r="P27" s="38">
        <v>4.97</v>
      </c>
      <c r="Q27" s="38">
        <v>5.56</v>
      </c>
      <c r="R27" s="38">
        <v>6.43</v>
      </c>
      <c r="S27" s="38">
        <v>7.14</v>
      </c>
      <c r="T27" s="38">
        <v>8.18</v>
      </c>
      <c r="U27" s="38">
        <v>8.96</v>
      </c>
      <c r="V27" s="38">
        <v>10.3</v>
      </c>
      <c r="W27" s="38">
        <v>12.1</v>
      </c>
      <c r="X27" s="38">
        <v>24.9</v>
      </c>
    </row>
    <row r="28" spans="1:24" ht="15.75">
      <c r="A28" s="37">
        <v>35</v>
      </c>
      <c r="B28" s="38">
        <v>0.351</v>
      </c>
      <c r="C28" s="38">
        <v>0.226</v>
      </c>
      <c r="D28" s="38">
        <v>0.257</v>
      </c>
      <c r="E28" s="38">
        <v>0.302</v>
      </c>
      <c r="F28" s="38">
        <v>0.343</v>
      </c>
      <c r="G28" s="38">
        <v>0.513</v>
      </c>
      <c r="H28" s="38">
        <v>0.647</v>
      </c>
      <c r="I28" s="38">
        <v>0.77</v>
      </c>
      <c r="J28" s="38">
        <v>0.965</v>
      </c>
      <c r="K28" s="38">
        <v>1.13</v>
      </c>
      <c r="L28" s="38">
        <v>1.39</v>
      </c>
      <c r="M28" s="38">
        <v>1.59</v>
      </c>
      <c r="N28" s="38">
        <v>2.22</v>
      </c>
      <c r="O28" s="38">
        <v>2.64</v>
      </c>
      <c r="P28" s="38">
        <v>3.21</v>
      </c>
      <c r="Q28" s="38">
        <v>3.59</v>
      </c>
      <c r="R28" s="38">
        <v>4.15</v>
      </c>
      <c r="S28" s="38">
        <v>4.61</v>
      </c>
      <c r="T28" s="38">
        <v>5.29</v>
      </c>
      <c r="U28" s="38">
        <v>5.8</v>
      </c>
      <c r="V28" s="38">
        <v>6.7</v>
      </c>
      <c r="W28" s="38">
        <v>7.83</v>
      </c>
      <c r="X28" s="38">
        <v>16.4</v>
      </c>
    </row>
    <row r="29" spans="1:24" ht="15.75">
      <c r="A29" s="37">
        <v>40</v>
      </c>
      <c r="B29" s="38">
        <v>0.346</v>
      </c>
      <c r="C29" s="38">
        <v>0.208</v>
      </c>
      <c r="D29" s="38">
        <v>0.229</v>
      </c>
      <c r="E29" s="38">
        <v>0.259</v>
      </c>
      <c r="F29" s="38">
        <v>0.283</v>
      </c>
      <c r="G29" s="38">
        <v>0.397</v>
      </c>
      <c r="H29" s="38">
        <v>0.488</v>
      </c>
      <c r="I29" s="38">
        <v>0.568</v>
      </c>
      <c r="J29" s="38">
        <v>0.701</v>
      </c>
      <c r="K29" s="38">
        <v>0.81</v>
      </c>
      <c r="L29" s="38">
        <v>0.987</v>
      </c>
      <c r="M29" s="38">
        <v>1.12</v>
      </c>
      <c r="N29" s="38">
        <v>1.54</v>
      </c>
      <c r="O29" s="38">
        <v>1.83</v>
      </c>
      <c r="P29" s="38">
        <v>2.21</v>
      </c>
      <c r="Q29" s="38">
        <v>2.47</v>
      </c>
      <c r="R29" s="38">
        <v>2.86</v>
      </c>
      <c r="S29" s="38">
        <v>3.17</v>
      </c>
      <c r="T29" s="38">
        <v>3.63</v>
      </c>
      <c r="U29" s="38">
        <v>3.98</v>
      </c>
      <c r="V29" s="38">
        <v>4.6</v>
      </c>
      <c r="W29" s="38">
        <v>5.38</v>
      </c>
      <c r="X29" s="38">
        <v>11.4</v>
      </c>
    </row>
    <row r="30" spans="1:24" ht="15.75">
      <c r="A30" s="37">
        <v>45</v>
      </c>
      <c r="B30" s="38">
        <v>0.341</v>
      </c>
      <c r="C30" s="38">
        <v>0.196</v>
      </c>
      <c r="D30" s="38">
        <v>0.211</v>
      </c>
      <c r="E30" s="38">
        <v>0.231</v>
      </c>
      <c r="F30" s="38">
        <v>0.246</v>
      </c>
      <c r="G30" s="38">
        <v>0.326</v>
      </c>
      <c r="H30" s="38">
        <v>0.392</v>
      </c>
      <c r="I30" s="38">
        <v>0.447</v>
      </c>
      <c r="J30" s="38">
        <v>0.541</v>
      </c>
      <c r="K30" s="38">
        <v>0.616</v>
      </c>
      <c r="L30" s="38">
        <v>0.742</v>
      </c>
      <c r="M30" s="38">
        <v>0.831</v>
      </c>
      <c r="N30" s="38">
        <v>1.13</v>
      </c>
      <c r="O30" s="38">
        <v>1.34</v>
      </c>
      <c r="P30" s="38">
        <v>1.6</v>
      </c>
      <c r="Q30" s="38">
        <v>1.79</v>
      </c>
      <c r="R30" s="38">
        <v>2.06</v>
      </c>
      <c r="S30" s="38">
        <v>2.29</v>
      </c>
      <c r="T30" s="38">
        <v>2.61</v>
      </c>
      <c r="U30" s="38">
        <v>2.87</v>
      </c>
      <c r="V30" s="38">
        <v>3.31</v>
      </c>
      <c r="W30" s="38">
        <v>3.87</v>
      </c>
      <c r="X30" s="38">
        <v>8.25</v>
      </c>
    </row>
    <row r="31" spans="1:24" ht="15.75">
      <c r="A31" s="37">
        <v>50</v>
      </c>
      <c r="B31" s="38">
        <v>0.336</v>
      </c>
      <c r="C31" s="38">
        <v>0.187</v>
      </c>
      <c r="D31" s="38">
        <v>0.198</v>
      </c>
      <c r="E31" s="38">
        <v>0.213</v>
      </c>
      <c r="F31" s="38">
        <v>0.221</v>
      </c>
      <c r="G31" s="38">
        <v>0.28</v>
      </c>
      <c r="H31" s="38">
        <v>0.329</v>
      </c>
      <c r="I31" s="38">
        <v>0.368</v>
      </c>
      <c r="J31" s="38">
        <v>0.438</v>
      </c>
      <c r="K31" s="38">
        <v>0.492</v>
      </c>
      <c r="L31" s="38">
        <v>0.585</v>
      </c>
      <c r="M31" s="38">
        <v>0.648</v>
      </c>
      <c r="N31" s="38">
        <v>0.868</v>
      </c>
      <c r="O31" s="38">
        <v>1.02</v>
      </c>
      <c r="P31" s="38">
        <v>1.21</v>
      </c>
      <c r="Q31" s="38">
        <v>1.35</v>
      </c>
      <c r="R31" s="38">
        <v>1.55</v>
      </c>
      <c r="S31" s="38">
        <v>1.71</v>
      </c>
      <c r="T31" s="38">
        <v>1.96</v>
      </c>
      <c r="U31" s="38">
        <v>2.14</v>
      </c>
      <c r="V31" s="38">
        <v>2.47</v>
      </c>
      <c r="W31" s="38">
        <v>2.89</v>
      </c>
      <c r="X31" s="38">
        <v>6.17</v>
      </c>
    </row>
    <row r="32" spans="1:24" ht="15.75">
      <c r="A32" s="37">
        <v>55</v>
      </c>
      <c r="B32" s="38">
        <v>0.331</v>
      </c>
      <c r="C32" s="38">
        <v>0.181</v>
      </c>
      <c r="D32" s="38">
        <v>0.189</v>
      </c>
      <c r="E32" s="38">
        <v>0.2</v>
      </c>
      <c r="F32" s="38">
        <v>0.204</v>
      </c>
      <c r="G32" s="38">
        <v>0.249</v>
      </c>
      <c r="H32" s="38">
        <v>0.287</v>
      </c>
      <c r="I32" s="38">
        <v>0.315</v>
      </c>
      <c r="J32" s="38">
        <v>0.369</v>
      </c>
      <c r="K32" s="38">
        <v>0.408</v>
      </c>
      <c r="L32" s="38">
        <v>0.479</v>
      </c>
      <c r="M32" s="38">
        <v>0.525</v>
      </c>
      <c r="N32" s="38">
        <v>0.691</v>
      </c>
      <c r="O32" s="38">
        <v>0.806</v>
      </c>
      <c r="P32" s="38">
        <v>0.95</v>
      </c>
      <c r="Q32" s="38">
        <v>1.05</v>
      </c>
      <c r="R32" s="38">
        <v>1.21</v>
      </c>
      <c r="S32" s="38">
        <v>1.33</v>
      </c>
      <c r="T32" s="38">
        <v>1.51</v>
      </c>
      <c r="U32" s="38">
        <v>1.66</v>
      </c>
      <c r="V32" s="38">
        <v>1.91</v>
      </c>
      <c r="W32" s="38">
        <v>2.23</v>
      </c>
      <c r="X32" s="38">
        <v>4.75</v>
      </c>
    </row>
    <row r="33" spans="1:24" ht="15.75">
      <c r="A33" s="37">
        <v>60</v>
      </c>
      <c r="B33" s="38">
        <v>0.326</v>
      </c>
      <c r="C33" s="38">
        <v>0.175</v>
      </c>
      <c r="D33" s="38">
        <v>0.182</v>
      </c>
      <c r="E33" s="38">
        <v>0.191</v>
      </c>
      <c r="F33" s="38">
        <v>0.192</v>
      </c>
      <c r="G33" s="38">
        <v>0.227</v>
      </c>
      <c r="H33" s="38">
        <v>0.257</v>
      </c>
      <c r="I33" s="38">
        <v>0.278</v>
      </c>
      <c r="J33" s="38">
        <v>0.321</v>
      </c>
      <c r="K33" s="38">
        <v>0.349</v>
      </c>
      <c r="L33" s="38">
        <v>0.405</v>
      </c>
      <c r="M33" s="38">
        <v>0.439</v>
      </c>
      <c r="N33" s="38">
        <v>0.568</v>
      </c>
      <c r="O33" s="38">
        <v>0.658</v>
      </c>
      <c r="P33" s="38">
        <v>0.766</v>
      </c>
      <c r="Q33" s="38">
        <v>0.844</v>
      </c>
      <c r="R33" s="38">
        <v>0.964</v>
      </c>
      <c r="S33" s="38">
        <v>1.06</v>
      </c>
      <c r="T33" s="38">
        <v>1.2</v>
      </c>
      <c r="U33" s="38">
        <v>1.31</v>
      </c>
      <c r="V33" s="38">
        <v>1.51</v>
      </c>
      <c r="W33" s="38">
        <v>1.76</v>
      </c>
      <c r="X33" s="38">
        <v>3.74</v>
      </c>
    </row>
    <row r="34" spans="1:24" ht="15.75">
      <c r="A34" s="37">
        <v>65</v>
      </c>
      <c r="B34" s="38">
        <v>0.322</v>
      </c>
      <c r="C34" s="38">
        <v>0.171</v>
      </c>
      <c r="D34" s="38">
        <v>0.176</v>
      </c>
      <c r="E34" s="38">
        <v>0.183</v>
      </c>
      <c r="F34" s="38">
        <v>0.182</v>
      </c>
      <c r="G34" s="38">
        <v>0.21</v>
      </c>
      <c r="H34" s="38">
        <v>0.235</v>
      </c>
      <c r="I34" s="38">
        <v>0.251</v>
      </c>
      <c r="J34" s="38">
        <v>0.285</v>
      </c>
      <c r="K34" s="38">
        <v>0.307</v>
      </c>
      <c r="L34" s="38">
        <v>0.352</v>
      </c>
      <c r="M34" s="38">
        <v>0.378</v>
      </c>
      <c r="N34" s="38">
        <v>0.479</v>
      </c>
      <c r="O34" s="38">
        <v>0.551</v>
      </c>
      <c r="P34" s="38">
        <v>0.634</v>
      </c>
      <c r="Q34" s="38">
        <v>0.695</v>
      </c>
      <c r="R34" s="38">
        <v>0.79</v>
      </c>
      <c r="S34" s="38">
        <v>0.866</v>
      </c>
      <c r="T34" s="38">
        <v>0.982</v>
      </c>
      <c r="U34" s="38">
        <v>1.07</v>
      </c>
      <c r="V34" s="38">
        <v>1.23</v>
      </c>
      <c r="W34" s="38">
        <v>1.42</v>
      </c>
      <c r="X34" s="38">
        <v>3.01</v>
      </c>
    </row>
    <row r="35" spans="1:24" ht="15.75">
      <c r="A35" s="37">
        <v>70</v>
      </c>
      <c r="B35" s="38">
        <v>0.317</v>
      </c>
      <c r="C35" s="38">
        <v>0.167</v>
      </c>
      <c r="D35" s="38">
        <v>0.171</v>
      </c>
      <c r="E35" s="38">
        <v>0.177</v>
      </c>
      <c r="F35" s="38">
        <v>0.175</v>
      </c>
      <c r="G35" s="38">
        <v>0.198</v>
      </c>
      <c r="H35" s="38">
        <v>0.218</v>
      </c>
      <c r="I35" s="38">
        <v>0.23</v>
      </c>
      <c r="J35" s="38">
        <v>0.259</v>
      </c>
      <c r="K35" s="38">
        <v>0.275</v>
      </c>
      <c r="L35" s="38">
        <v>0.312</v>
      </c>
      <c r="M35" s="38">
        <v>0.332</v>
      </c>
      <c r="N35" s="38">
        <v>0.413</v>
      </c>
      <c r="O35" s="38">
        <v>0.472</v>
      </c>
      <c r="P35" s="38">
        <v>0.536</v>
      </c>
      <c r="Q35" s="38">
        <v>0.584</v>
      </c>
      <c r="R35" s="38">
        <v>0.662</v>
      </c>
      <c r="S35" s="38">
        <v>0.722</v>
      </c>
      <c r="T35" s="38">
        <v>0.816</v>
      </c>
      <c r="U35" s="38">
        <v>0.885</v>
      </c>
      <c r="V35" s="38">
        <v>1.01</v>
      </c>
      <c r="W35" s="38">
        <v>1.17</v>
      </c>
      <c r="X35" s="38">
        <v>2.46</v>
      </c>
    </row>
    <row r="36" spans="1:24" ht="15.75">
      <c r="A36" s="37">
        <v>75</v>
      </c>
      <c r="B36" s="38">
        <v>0.313</v>
      </c>
      <c r="C36" s="38">
        <v>0.164</v>
      </c>
      <c r="D36" s="38">
        <v>0.167</v>
      </c>
      <c r="E36" s="38">
        <v>0.172</v>
      </c>
      <c r="F36" s="38">
        <v>0.169</v>
      </c>
      <c r="G36" s="38">
        <v>0.188</v>
      </c>
      <c r="H36" s="38">
        <v>0.205</v>
      </c>
      <c r="I36" s="38">
        <v>0.214</v>
      </c>
      <c r="J36" s="38">
        <v>0.239</v>
      </c>
      <c r="K36" s="38">
        <v>0.251</v>
      </c>
      <c r="L36" s="38">
        <v>0.282</v>
      </c>
      <c r="M36" s="38">
        <v>0.297</v>
      </c>
      <c r="N36" s="38">
        <v>0.364</v>
      </c>
      <c r="O36" s="38">
        <v>0.412</v>
      </c>
      <c r="P36" s="38">
        <v>0.462</v>
      </c>
      <c r="Q36" s="38">
        <v>0.501</v>
      </c>
      <c r="R36" s="38">
        <v>0.565</v>
      </c>
      <c r="S36" s="38">
        <v>0.614</v>
      </c>
      <c r="T36" s="38">
        <v>0.691</v>
      </c>
      <c r="U36" s="38">
        <v>0.748</v>
      </c>
      <c r="V36" s="38">
        <v>0.854</v>
      </c>
      <c r="W36" s="38">
        <v>0.983</v>
      </c>
      <c r="X36" s="38">
        <v>2.04</v>
      </c>
    </row>
    <row r="37" spans="1:24" ht="15.75">
      <c r="A37" s="37">
        <v>80</v>
      </c>
      <c r="B37" s="38">
        <v>0.309</v>
      </c>
      <c r="C37" s="38">
        <v>0.161</v>
      </c>
      <c r="D37" s="38">
        <v>0.164</v>
      </c>
      <c r="E37" s="38">
        <v>0.168</v>
      </c>
      <c r="F37" s="38">
        <v>0.164</v>
      </c>
      <c r="G37" s="38">
        <v>0.18</v>
      </c>
      <c r="H37" s="38">
        <v>0.195</v>
      </c>
      <c r="I37" s="38">
        <v>0.202</v>
      </c>
      <c r="J37" s="38">
        <v>0.223</v>
      </c>
      <c r="K37" s="38">
        <v>0.232</v>
      </c>
      <c r="L37" s="38">
        <v>0.259</v>
      </c>
      <c r="M37" s="38">
        <v>0.27</v>
      </c>
      <c r="N37" s="38">
        <v>0.325</v>
      </c>
      <c r="O37" s="38">
        <v>0.366</v>
      </c>
      <c r="P37" s="38">
        <v>0.405</v>
      </c>
      <c r="Q37" s="38">
        <v>0.437</v>
      </c>
      <c r="R37" s="38">
        <v>0.49</v>
      </c>
      <c r="S37" s="38">
        <v>0.531</v>
      </c>
      <c r="T37" s="38">
        <v>0.595</v>
      </c>
      <c r="U37" s="38">
        <v>0.641</v>
      </c>
      <c r="V37" s="38">
        <v>0.731</v>
      </c>
      <c r="W37" s="38">
        <v>0.836</v>
      </c>
      <c r="X37" s="38">
        <v>1.72</v>
      </c>
    </row>
    <row r="38" spans="1:24" ht="15.75">
      <c r="A38" s="37">
        <v>50.5</v>
      </c>
      <c r="B38" s="38">
        <v>0.335</v>
      </c>
      <c r="C38" s="38">
        <v>0.186</v>
      </c>
      <c r="D38" s="38">
        <v>0.197</v>
      </c>
      <c r="E38" s="38">
        <v>0.212</v>
      </c>
      <c r="F38" s="38">
        <v>0.219</v>
      </c>
      <c r="G38" s="38">
        <v>0.277</v>
      </c>
      <c r="H38" s="38">
        <v>0.324</v>
      </c>
      <c r="I38" s="38">
        <v>0.362</v>
      </c>
      <c r="J38" s="38">
        <v>0.43</v>
      </c>
      <c r="K38" s="38">
        <v>0.482</v>
      </c>
      <c r="L38" s="38">
        <v>0.572</v>
      </c>
      <c r="M38" s="38">
        <v>0.634</v>
      </c>
      <c r="N38" s="38">
        <v>0.847</v>
      </c>
      <c r="O38" s="38">
        <v>0.994</v>
      </c>
      <c r="P38" s="38">
        <v>1.18</v>
      </c>
      <c r="Q38" s="38">
        <v>1.31</v>
      </c>
      <c r="R38" s="38">
        <v>1.51</v>
      </c>
      <c r="S38" s="38">
        <v>1.67</v>
      </c>
      <c r="T38" s="38">
        <v>1.91</v>
      </c>
      <c r="U38" s="38">
        <v>2.09</v>
      </c>
      <c r="V38" s="38">
        <v>2.41</v>
      </c>
      <c r="W38" s="38">
        <v>2.81</v>
      </c>
      <c r="X38" s="38">
        <v>6.01</v>
      </c>
    </row>
    <row r="39" spans="1:24" ht="15.75">
      <c r="A39" s="37">
        <v>7.105</v>
      </c>
      <c r="B39" s="38">
        <v>0.396</v>
      </c>
      <c r="C39" s="38">
        <v>6.54</v>
      </c>
      <c r="D39" s="38">
        <v>10.8</v>
      </c>
      <c r="E39" s="38">
        <v>16.6</v>
      </c>
      <c r="F39" s="38">
        <v>22.9</v>
      </c>
      <c r="G39" s="38">
        <v>42.8</v>
      </c>
      <c r="H39" s="38">
        <v>57.4</v>
      </c>
      <c r="I39" s="38">
        <v>71</v>
      </c>
      <c r="J39" s="38">
        <v>90.9</v>
      </c>
      <c r="K39" s="38">
        <v>107</v>
      </c>
      <c r="L39" s="38">
        <v>132</v>
      </c>
      <c r="M39" s="38">
        <v>150</v>
      </c>
      <c r="N39" s="38">
        <v>203</v>
      </c>
      <c r="O39" s="38">
        <v>238</v>
      </c>
      <c r="P39" s="38">
        <v>273</v>
      </c>
      <c r="Q39" s="38">
        <v>304</v>
      </c>
      <c r="R39" s="38">
        <v>377</v>
      </c>
      <c r="S39" s="38">
        <v>368</v>
      </c>
      <c r="T39" s="38">
        <v>53.3</v>
      </c>
      <c r="U39" s="38">
        <v>58.9</v>
      </c>
      <c r="V39" s="38">
        <v>68.5</v>
      </c>
      <c r="W39" s="38">
        <v>81.2</v>
      </c>
      <c r="X39" s="38">
        <v>186</v>
      </c>
    </row>
    <row r="40" spans="1:24" ht="15.75">
      <c r="A40" s="37">
        <v>7.11</v>
      </c>
      <c r="B40" s="38">
        <v>0.396</v>
      </c>
      <c r="C40" s="38">
        <v>6.53</v>
      </c>
      <c r="D40" s="38">
        <v>10.8</v>
      </c>
      <c r="E40" s="38">
        <v>16.6</v>
      </c>
      <c r="F40" s="38">
        <v>22.8</v>
      </c>
      <c r="G40" s="38">
        <v>42.7</v>
      </c>
      <c r="H40" s="38">
        <v>57.3</v>
      </c>
      <c r="I40" s="38">
        <v>70.8</v>
      </c>
      <c r="J40" s="38">
        <v>90.7</v>
      </c>
      <c r="K40" s="38">
        <v>107</v>
      </c>
      <c r="L40" s="38">
        <v>132</v>
      </c>
      <c r="M40" s="38">
        <v>149</v>
      </c>
      <c r="N40" s="38">
        <v>203</v>
      </c>
      <c r="O40" s="38">
        <v>237</v>
      </c>
      <c r="P40" s="38">
        <v>272</v>
      </c>
      <c r="Q40" s="38">
        <v>303</v>
      </c>
      <c r="R40" s="38">
        <v>376</v>
      </c>
      <c r="S40" s="38">
        <v>368</v>
      </c>
      <c r="T40" s="38">
        <v>53.2</v>
      </c>
      <c r="U40" s="38">
        <v>58.8</v>
      </c>
      <c r="V40" s="38">
        <v>68.4</v>
      </c>
      <c r="W40" s="38">
        <v>81</v>
      </c>
      <c r="X40" s="38">
        <v>186</v>
      </c>
    </row>
    <row r="41" spans="1:24" ht="15.75">
      <c r="A41" s="37" t="s">
        <v>486</v>
      </c>
      <c r="B41" s="38">
        <v>0.396</v>
      </c>
      <c r="C41" s="38">
        <v>6.52</v>
      </c>
      <c r="D41" s="38">
        <v>10.8</v>
      </c>
      <c r="E41" s="38">
        <v>16.6</v>
      </c>
      <c r="F41" s="38">
        <v>22.8</v>
      </c>
      <c r="G41" s="38">
        <v>42.7</v>
      </c>
      <c r="H41" s="38">
        <v>57.3</v>
      </c>
      <c r="I41" s="38">
        <v>70.8</v>
      </c>
      <c r="J41" s="38">
        <v>90.7</v>
      </c>
      <c r="K41" s="38">
        <v>107</v>
      </c>
      <c r="L41" s="38">
        <v>132</v>
      </c>
      <c r="M41" s="38">
        <v>149</v>
      </c>
      <c r="N41" s="38">
        <v>203</v>
      </c>
      <c r="O41" s="38">
        <v>237</v>
      </c>
      <c r="P41" s="38">
        <v>272</v>
      </c>
      <c r="Q41" s="38">
        <v>303</v>
      </c>
      <c r="R41" s="38">
        <v>376</v>
      </c>
      <c r="S41" s="38">
        <v>368</v>
      </c>
      <c r="T41" s="38">
        <v>53.2</v>
      </c>
      <c r="U41" s="38">
        <v>58.7</v>
      </c>
      <c r="V41" s="38">
        <v>68.3</v>
      </c>
      <c r="W41" s="38">
        <v>81</v>
      </c>
      <c r="X41" s="38">
        <v>186</v>
      </c>
    </row>
    <row r="42" spans="1:24" ht="15.75">
      <c r="A42" s="37" t="s">
        <v>487</v>
      </c>
      <c r="B42" s="38">
        <v>0.396</v>
      </c>
      <c r="C42" s="38">
        <v>6.52</v>
      </c>
      <c r="D42" s="38">
        <v>10.8</v>
      </c>
      <c r="E42" s="38">
        <v>16.6</v>
      </c>
      <c r="F42" s="38">
        <v>22.8</v>
      </c>
      <c r="G42" s="38">
        <v>42.7</v>
      </c>
      <c r="H42" s="38">
        <v>57.3</v>
      </c>
      <c r="I42" s="38">
        <v>70.8</v>
      </c>
      <c r="J42" s="38">
        <v>90.7</v>
      </c>
      <c r="K42" s="38">
        <v>107</v>
      </c>
      <c r="L42" s="38">
        <v>132</v>
      </c>
      <c r="M42" s="38">
        <v>149</v>
      </c>
      <c r="N42" s="38">
        <v>203</v>
      </c>
      <c r="O42" s="38">
        <v>237</v>
      </c>
      <c r="P42" s="38">
        <v>272</v>
      </c>
      <c r="Q42" s="38">
        <v>303</v>
      </c>
      <c r="R42" s="38">
        <v>376</v>
      </c>
      <c r="S42" s="38">
        <v>368</v>
      </c>
      <c r="T42" s="38">
        <v>408</v>
      </c>
      <c r="U42" s="38">
        <v>58.7</v>
      </c>
      <c r="V42" s="38">
        <v>68.3</v>
      </c>
      <c r="W42" s="38">
        <v>81</v>
      </c>
      <c r="X42" s="38">
        <v>186</v>
      </c>
    </row>
    <row r="43" spans="1:24" ht="15.75">
      <c r="A43" s="37">
        <v>7.115</v>
      </c>
      <c r="B43" s="38">
        <v>0.396</v>
      </c>
      <c r="C43" s="38">
        <v>6.52</v>
      </c>
      <c r="D43" s="38">
        <v>10.8</v>
      </c>
      <c r="E43" s="38">
        <v>16.6</v>
      </c>
      <c r="F43" s="38">
        <v>22.8</v>
      </c>
      <c r="G43" s="38">
        <v>42.7</v>
      </c>
      <c r="H43" s="38">
        <v>57.2</v>
      </c>
      <c r="I43" s="38">
        <v>70.7</v>
      </c>
      <c r="J43" s="38">
        <v>90.6</v>
      </c>
      <c r="K43" s="38">
        <v>107</v>
      </c>
      <c r="L43" s="38">
        <v>132</v>
      </c>
      <c r="M43" s="38">
        <v>149</v>
      </c>
      <c r="N43" s="38">
        <v>202</v>
      </c>
      <c r="O43" s="38">
        <v>237</v>
      </c>
      <c r="P43" s="38">
        <v>272</v>
      </c>
      <c r="Q43" s="38">
        <v>303</v>
      </c>
      <c r="R43" s="38">
        <v>375</v>
      </c>
      <c r="S43" s="38">
        <v>367</v>
      </c>
      <c r="T43" s="38">
        <v>407</v>
      </c>
      <c r="U43" s="38">
        <v>58.7</v>
      </c>
      <c r="V43" s="38">
        <v>68.2</v>
      </c>
      <c r="W43" s="38">
        <v>80.9</v>
      </c>
      <c r="X43" s="38">
        <v>186</v>
      </c>
    </row>
  </sheetData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3"/>
  <sheetViews>
    <sheetView workbookViewId="0" topLeftCell="A10">
      <selection activeCell="D24" sqref="D24:F25"/>
    </sheetView>
  </sheetViews>
  <sheetFormatPr defaultColWidth="10.59765625" defaultRowHeight="15"/>
  <cols>
    <col min="1" max="16384" width="10.59765625" style="1" customWidth="1"/>
  </cols>
  <sheetData>
    <row r="2" spans="1:9" ht="15.75">
      <c r="A2" s="1" t="s">
        <v>346</v>
      </c>
      <c r="B2" s="1" t="s">
        <v>347</v>
      </c>
      <c r="C2" s="1" t="s">
        <v>348</v>
      </c>
      <c r="E2" s="1" t="s">
        <v>412</v>
      </c>
      <c r="F2" s="1" t="s">
        <v>413</v>
      </c>
      <c r="G2" s="1" t="s">
        <v>414</v>
      </c>
      <c r="H2" s="1" t="s">
        <v>415</v>
      </c>
      <c r="I2" s="34" t="s">
        <v>544</v>
      </c>
    </row>
    <row r="3" spans="1:10" ht="15.75">
      <c r="A3" s="1">
        <v>1</v>
      </c>
      <c r="B3" s="1" t="s">
        <v>109</v>
      </c>
      <c r="C3" s="1">
        <v>1.00794</v>
      </c>
      <c r="D3" s="1" t="s">
        <v>351</v>
      </c>
      <c r="E3" s="1">
        <v>2</v>
      </c>
      <c r="F3" s="1">
        <v>1</v>
      </c>
      <c r="G3" s="4">
        <f>E3*C3+F3*C$6</f>
        <v>18.01528</v>
      </c>
      <c r="H3" s="4">
        <f>G3/E3</f>
        <v>9.00764</v>
      </c>
      <c r="I3" s="7">
        <f>J$3+J$4*A3+J$5*A3^2+J$6*A3^3</f>
        <v>-0.009785170000000001</v>
      </c>
      <c r="J3" s="1">
        <v>-0.0256</v>
      </c>
    </row>
    <row r="4" spans="1:10" ht="15.75">
      <c r="A4" s="1">
        <v>6</v>
      </c>
      <c r="B4" s="1" t="s">
        <v>110</v>
      </c>
      <c r="C4" s="1">
        <v>12.0107</v>
      </c>
      <c r="D4" s="1" t="s">
        <v>352</v>
      </c>
      <c r="E4" s="1">
        <v>1</v>
      </c>
      <c r="F4" s="1">
        <v>2</v>
      </c>
      <c r="G4" s="4">
        <f>E4*C4+F4*C$6</f>
        <v>44.0095</v>
      </c>
      <c r="H4" s="4">
        <f>G4/E4</f>
        <v>44.0095</v>
      </c>
      <c r="I4" s="7">
        <f aca="true" t="shared" si="0" ref="I4:I30">J$3+J$4*A4+J$5*A4^2+J$6*A4^3</f>
        <v>0.06388328000000001</v>
      </c>
      <c r="J4" s="1">
        <v>0.016</v>
      </c>
    </row>
    <row r="5" spans="1:10" ht="15.75">
      <c r="A5" s="1">
        <v>7</v>
      </c>
      <c r="B5" s="1" t="s">
        <v>344</v>
      </c>
      <c r="C5" s="1">
        <v>14.00674</v>
      </c>
      <c r="D5" s="1" t="s">
        <v>353</v>
      </c>
      <c r="E5" s="1">
        <v>1</v>
      </c>
      <c r="F5" s="1">
        <v>2</v>
      </c>
      <c r="G5" s="4">
        <f>E5*C5+F5*C$6</f>
        <v>46.005539999999996</v>
      </c>
      <c r="H5" s="4">
        <f>G5/E5</f>
        <v>46.005539999999996</v>
      </c>
      <c r="I5" s="7">
        <f t="shared" si="0"/>
        <v>0.07757069000000001</v>
      </c>
      <c r="J5" s="2">
        <v>-0.000186</v>
      </c>
    </row>
    <row r="6" spans="1:10" ht="15.75">
      <c r="A6" s="1">
        <v>8</v>
      </c>
      <c r="B6" s="1" t="s">
        <v>111</v>
      </c>
      <c r="C6" s="1">
        <v>15.9994</v>
      </c>
      <c r="G6" s="4"/>
      <c r="H6" s="4"/>
      <c r="I6" s="7">
        <f t="shared" si="0"/>
        <v>0.09092096000000001</v>
      </c>
      <c r="J6" s="2">
        <v>8.3E-07</v>
      </c>
    </row>
    <row r="7" spans="1:9" ht="15.75">
      <c r="A7" s="1">
        <v>9</v>
      </c>
      <c r="B7" s="1" t="s">
        <v>112</v>
      </c>
      <c r="C7" s="1">
        <v>18.9984032</v>
      </c>
      <c r="G7" s="4"/>
      <c r="H7" s="4"/>
      <c r="I7" s="7">
        <f t="shared" si="0"/>
        <v>0.10393907000000002</v>
      </c>
    </row>
    <row r="8" spans="1:9" ht="15.75">
      <c r="A8" s="1">
        <v>11</v>
      </c>
      <c r="B8" s="1" t="s">
        <v>113</v>
      </c>
      <c r="C8" s="6">
        <v>22.98977</v>
      </c>
      <c r="D8" s="1" t="s">
        <v>354</v>
      </c>
      <c r="E8" s="1">
        <v>2</v>
      </c>
      <c r="F8" s="1">
        <v>1</v>
      </c>
      <c r="G8" s="4">
        <f aca="true" t="shared" si="1" ref="G8:G13">E8*C8+F8*C$6</f>
        <v>61.97894</v>
      </c>
      <c r="H8" s="4">
        <f aca="true" t="shared" si="2" ref="H8:H13">G8/E8</f>
        <v>30.98947</v>
      </c>
      <c r="I8" s="7">
        <f t="shared" si="0"/>
        <v>0.12899872999999998</v>
      </c>
    </row>
    <row r="9" spans="1:9" ht="15.75">
      <c r="A9" s="1">
        <v>12</v>
      </c>
      <c r="B9" s="1" t="s">
        <v>114</v>
      </c>
      <c r="C9" s="5">
        <v>24.305</v>
      </c>
      <c r="D9" s="1" t="s">
        <v>355</v>
      </c>
      <c r="E9" s="1">
        <v>1</v>
      </c>
      <c r="F9" s="1">
        <v>1</v>
      </c>
      <c r="G9" s="4">
        <f t="shared" si="1"/>
        <v>40.3044</v>
      </c>
      <c r="H9" s="4">
        <f t="shared" si="2"/>
        <v>40.3044</v>
      </c>
      <c r="I9" s="7">
        <f t="shared" si="0"/>
        <v>0.14105024</v>
      </c>
    </row>
    <row r="10" spans="1:9" ht="15.75">
      <c r="A10" s="1">
        <v>13</v>
      </c>
      <c r="B10" s="1" t="s">
        <v>108</v>
      </c>
      <c r="C10" s="1">
        <v>26.981538</v>
      </c>
      <c r="D10" s="1" t="s">
        <v>397</v>
      </c>
      <c r="E10" s="1">
        <v>2</v>
      </c>
      <c r="F10" s="1">
        <v>3</v>
      </c>
      <c r="G10" s="4">
        <f t="shared" si="1"/>
        <v>101.961276</v>
      </c>
      <c r="H10" s="4">
        <f t="shared" si="2"/>
        <v>50.980638</v>
      </c>
      <c r="I10" s="7">
        <f t="shared" si="0"/>
        <v>0.15278951000000002</v>
      </c>
    </row>
    <row r="11" spans="1:9" ht="15.75">
      <c r="A11" s="1">
        <v>14</v>
      </c>
      <c r="B11" s="1" t="s">
        <v>115</v>
      </c>
      <c r="C11" s="1">
        <v>28.0855</v>
      </c>
      <c r="D11" s="1" t="s">
        <v>398</v>
      </c>
      <c r="E11" s="1">
        <v>1</v>
      </c>
      <c r="F11" s="1">
        <v>2</v>
      </c>
      <c r="G11" s="4">
        <f t="shared" si="1"/>
        <v>60.0843</v>
      </c>
      <c r="H11" s="4">
        <f t="shared" si="2"/>
        <v>60.0843</v>
      </c>
      <c r="I11" s="7">
        <f t="shared" si="0"/>
        <v>0.16422151999999998</v>
      </c>
    </row>
    <row r="12" spans="1:9" ht="15.75">
      <c r="A12" s="1">
        <v>15</v>
      </c>
      <c r="B12" s="1" t="s">
        <v>116</v>
      </c>
      <c r="C12" s="1">
        <v>30.973761</v>
      </c>
      <c r="D12" s="1" t="s">
        <v>399</v>
      </c>
      <c r="E12" s="1">
        <v>2</v>
      </c>
      <c r="F12" s="1">
        <v>5</v>
      </c>
      <c r="G12" s="4">
        <f t="shared" si="1"/>
        <v>141.944522</v>
      </c>
      <c r="H12" s="4">
        <f t="shared" si="2"/>
        <v>70.972261</v>
      </c>
      <c r="I12" s="7">
        <f t="shared" si="0"/>
        <v>0.17535125</v>
      </c>
    </row>
    <row r="13" spans="1:9" ht="15.75">
      <c r="A13" s="1">
        <v>16</v>
      </c>
      <c r="B13" s="1" t="s">
        <v>120</v>
      </c>
      <c r="C13" s="1">
        <v>32.066</v>
      </c>
      <c r="D13" s="1" t="s">
        <v>400</v>
      </c>
      <c r="E13" s="1">
        <v>1</v>
      </c>
      <c r="F13" s="1">
        <v>3</v>
      </c>
      <c r="G13" s="4">
        <f t="shared" si="1"/>
        <v>80.0642</v>
      </c>
      <c r="H13" s="4">
        <f t="shared" si="2"/>
        <v>80.0642</v>
      </c>
      <c r="I13" s="7">
        <f t="shared" si="0"/>
        <v>0.18618368</v>
      </c>
    </row>
    <row r="14" spans="1:9" ht="15.75">
      <c r="A14" s="1">
        <v>17</v>
      </c>
      <c r="B14" s="1" t="s">
        <v>117</v>
      </c>
      <c r="C14" s="1">
        <v>35.4527</v>
      </c>
      <c r="G14" s="4"/>
      <c r="H14" s="4"/>
      <c r="I14" s="7">
        <f t="shared" si="0"/>
        <v>0.19672379</v>
      </c>
    </row>
    <row r="15" spans="1:9" ht="15.75">
      <c r="A15" s="1">
        <v>19</v>
      </c>
      <c r="B15" s="1" t="s">
        <v>121</v>
      </c>
      <c r="C15" s="1">
        <v>39.0983</v>
      </c>
      <c r="D15" s="1" t="s">
        <v>401</v>
      </c>
      <c r="E15" s="1">
        <v>2</v>
      </c>
      <c r="F15" s="1">
        <v>1</v>
      </c>
      <c r="G15" s="4">
        <f aca="true" t="shared" si="3" ref="G15:G30">E15*C15+F15*C$6</f>
        <v>94.196</v>
      </c>
      <c r="H15" s="4">
        <f aca="true" t="shared" si="4" ref="H15:H30">G15/E15</f>
        <v>47.098</v>
      </c>
      <c r="I15" s="7">
        <f t="shared" si="0"/>
        <v>0.21694697</v>
      </c>
    </row>
    <row r="16" spans="1:9" ht="15.75">
      <c r="A16" s="1">
        <v>20</v>
      </c>
      <c r="B16" s="1" t="s">
        <v>118</v>
      </c>
      <c r="C16" s="1">
        <v>40.078</v>
      </c>
      <c r="D16" s="1" t="s">
        <v>402</v>
      </c>
      <c r="E16" s="1">
        <v>1</v>
      </c>
      <c r="F16" s="1">
        <v>1</v>
      </c>
      <c r="G16" s="4">
        <f t="shared" si="3"/>
        <v>56.077400000000004</v>
      </c>
      <c r="H16" s="4">
        <f t="shared" si="4"/>
        <v>56.077400000000004</v>
      </c>
      <c r="I16" s="7">
        <f t="shared" si="0"/>
        <v>0.22664</v>
      </c>
    </row>
    <row r="17" spans="1:9" ht="15.75">
      <c r="A17" s="1">
        <v>22</v>
      </c>
      <c r="B17" s="1" t="s">
        <v>373</v>
      </c>
      <c r="C17" s="1">
        <v>47.867</v>
      </c>
      <c r="D17" s="1" t="s">
        <v>403</v>
      </c>
      <c r="E17" s="1">
        <v>1</v>
      </c>
      <c r="F17" s="1">
        <v>2</v>
      </c>
      <c r="G17" s="4">
        <f t="shared" si="3"/>
        <v>79.8658</v>
      </c>
      <c r="H17" s="4">
        <f t="shared" si="4"/>
        <v>79.8658</v>
      </c>
      <c r="I17" s="7">
        <f t="shared" si="0"/>
        <v>0.24521383999999996</v>
      </c>
    </row>
    <row r="18" spans="1:9" ht="15.75">
      <c r="A18" s="1">
        <v>23</v>
      </c>
      <c r="B18" s="1" t="s">
        <v>320</v>
      </c>
      <c r="C18" s="1">
        <v>50.9415</v>
      </c>
      <c r="D18" s="1" t="s">
        <v>404</v>
      </c>
      <c r="E18" s="1">
        <v>2</v>
      </c>
      <c r="F18" s="1">
        <v>5</v>
      </c>
      <c r="G18" s="4">
        <f t="shared" si="3"/>
        <v>181.88</v>
      </c>
      <c r="H18" s="4">
        <f t="shared" si="4"/>
        <v>90.94</v>
      </c>
      <c r="I18" s="7">
        <f t="shared" si="0"/>
        <v>0.25410461</v>
      </c>
    </row>
    <row r="19" spans="1:9" ht="15.75">
      <c r="A19" s="1">
        <v>24</v>
      </c>
      <c r="B19" s="1" t="s">
        <v>338</v>
      </c>
      <c r="C19" s="1">
        <v>51.9961</v>
      </c>
      <c r="D19" s="1" t="s">
        <v>405</v>
      </c>
      <c r="E19" s="1">
        <v>2</v>
      </c>
      <c r="F19" s="1">
        <v>3</v>
      </c>
      <c r="G19" s="4">
        <f t="shared" si="3"/>
        <v>151.9904</v>
      </c>
      <c r="H19" s="4">
        <f t="shared" si="4"/>
        <v>75.9952</v>
      </c>
      <c r="I19" s="7">
        <f t="shared" si="0"/>
        <v>0.26273792</v>
      </c>
    </row>
    <row r="20" spans="1:9" ht="15.75">
      <c r="A20" s="1">
        <v>25</v>
      </c>
      <c r="B20" s="1" t="s">
        <v>339</v>
      </c>
      <c r="C20" s="1">
        <v>54.938049</v>
      </c>
      <c r="D20" s="1" t="s">
        <v>406</v>
      </c>
      <c r="E20" s="1">
        <v>1</v>
      </c>
      <c r="F20" s="1">
        <v>1</v>
      </c>
      <c r="G20" s="4">
        <f t="shared" si="3"/>
        <v>70.937449</v>
      </c>
      <c r="H20" s="4">
        <f t="shared" si="4"/>
        <v>70.937449</v>
      </c>
      <c r="I20" s="7">
        <f t="shared" si="0"/>
        <v>0.27111874999999996</v>
      </c>
    </row>
    <row r="21" spans="1:9" ht="15.75">
      <c r="A21" s="1">
        <v>26</v>
      </c>
      <c r="B21" s="1" t="s">
        <v>340</v>
      </c>
      <c r="C21" s="1">
        <v>55.845</v>
      </c>
      <c r="D21" s="1" t="s">
        <v>407</v>
      </c>
      <c r="E21" s="1">
        <v>1</v>
      </c>
      <c r="F21" s="1">
        <v>1</v>
      </c>
      <c r="G21" s="4">
        <f t="shared" si="3"/>
        <v>71.8444</v>
      </c>
      <c r="H21" s="4">
        <f t="shared" si="4"/>
        <v>71.8444</v>
      </c>
      <c r="I21" s="7">
        <f t="shared" si="0"/>
        <v>0.27925208</v>
      </c>
    </row>
    <row r="22" spans="1:9" ht="15.75">
      <c r="A22" s="1">
        <v>27</v>
      </c>
      <c r="B22" s="1" t="s">
        <v>342</v>
      </c>
      <c r="C22" s="6">
        <v>58.9332</v>
      </c>
      <c r="D22" s="1" t="s">
        <v>408</v>
      </c>
      <c r="E22" s="1">
        <v>1</v>
      </c>
      <c r="F22" s="1">
        <v>1</v>
      </c>
      <c r="G22" s="4">
        <f t="shared" si="3"/>
        <v>74.9326</v>
      </c>
      <c r="H22" s="4">
        <f t="shared" si="4"/>
        <v>74.9326</v>
      </c>
      <c r="I22" s="7">
        <f t="shared" si="0"/>
        <v>0.28714289</v>
      </c>
    </row>
    <row r="23" spans="1:9" ht="15.75">
      <c r="A23" s="1">
        <v>28</v>
      </c>
      <c r="B23" s="1" t="s">
        <v>341</v>
      </c>
      <c r="C23" s="1">
        <v>58.6934</v>
      </c>
      <c r="D23" s="1" t="s">
        <v>409</v>
      </c>
      <c r="E23" s="1">
        <v>1</v>
      </c>
      <c r="F23" s="1">
        <v>1</v>
      </c>
      <c r="G23" s="4">
        <f t="shared" si="3"/>
        <v>74.69279999999999</v>
      </c>
      <c r="H23" s="4">
        <f t="shared" si="4"/>
        <v>74.69279999999999</v>
      </c>
      <c r="I23" s="7">
        <f t="shared" si="0"/>
        <v>0.29479616</v>
      </c>
    </row>
    <row r="24" spans="1:9" ht="15.75">
      <c r="A24" s="1">
        <v>30</v>
      </c>
      <c r="B24" s="1" t="s">
        <v>343</v>
      </c>
      <c r="C24" s="1">
        <v>65.39</v>
      </c>
      <c r="D24" s="1" t="s">
        <v>410</v>
      </c>
      <c r="E24" s="1">
        <v>1</v>
      </c>
      <c r="F24" s="1">
        <v>1</v>
      </c>
      <c r="G24" s="4">
        <f t="shared" si="3"/>
        <v>81.3894</v>
      </c>
      <c r="H24" s="4">
        <f t="shared" si="4"/>
        <v>81.3894</v>
      </c>
      <c r="I24" s="7">
        <f t="shared" si="0"/>
        <v>0.30940999999999996</v>
      </c>
    </row>
    <row r="25" spans="1:9" ht="15.75">
      <c r="A25" s="1">
        <v>40</v>
      </c>
      <c r="B25" s="1" t="s">
        <v>345</v>
      </c>
      <c r="C25" s="1">
        <v>91.224</v>
      </c>
      <c r="D25" s="1" t="s">
        <v>411</v>
      </c>
      <c r="E25" s="1">
        <v>1</v>
      </c>
      <c r="F25" s="1">
        <v>2</v>
      </c>
      <c r="G25" s="4">
        <f t="shared" si="3"/>
        <v>123.2228</v>
      </c>
      <c r="H25" s="4">
        <f t="shared" si="4"/>
        <v>123.2228</v>
      </c>
      <c r="I25" s="7">
        <f t="shared" si="0"/>
        <v>0.3699200000000001</v>
      </c>
    </row>
    <row r="26" spans="1:9" ht="15.75">
      <c r="A26" s="1">
        <v>66</v>
      </c>
      <c r="B26" s="1" t="s">
        <v>630</v>
      </c>
      <c r="C26" s="1">
        <v>162.5</v>
      </c>
      <c r="D26" s="1" t="s">
        <v>631</v>
      </c>
      <c r="E26" s="1">
        <v>2</v>
      </c>
      <c r="F26" s="1">
        <v>3</v>
      </c>
      <c r="G26" s="4">
        <f t="shared" si="3"/>
        <v>372.9982</v>
      </c>
      <c r="H26" s="4">
        <f t="shared" si="4"/>
        <v>186.4991</v>
      </c>
      <c r="I26" s="7">
        <f t="shared" si="0"/>
        <v>0.45880568000000005</v>
      </c>
    </row>
    <row r="27" spans="1:9" ht="15.75">
      <c r="A27" s="1">
        <v>72</v>
      </c>
      <c r="B27" s="1" t="s">
        <v>632</v>
      </c>
      <c r="C27" s="1">
        <v>178.49</v>
      </c>
      <c r="D27" s="1" t="s">
        <v>633</v>
      </c>
      <c r="E27" s="1">
        <v>1</v>
      </c>
      <c r="F27" s="1">
        <v>2</v>
      </c>
      <c r="G27" s="4">
        <f t="shared" si="3"/>
        <v>210.4888</v>
      </c>
      <c r="H27" s="4">
        <f t="shared" si="4"/>
        <v>210.4888</v>
      </c>
      <c r="I27" s="7">
        <f t="shared" si="0"/>
        <v>0.4719718400000001</v>
      </c>
    </row>
    <row r="28" spans="1:9" ht="15.75">
      <c r="A28" s="1">
        <v>82</v>
      </c>
      <c r="B28" s="1" t="s">
        <v>634</v>
      </c>
      <c r="C28" s="1">
        <v>207.2</v>
      </c>
      <c r="D28" s="1" t="s">
        <v>635</v>
      </c>
      <c r="E28" s="1">
        <v>1</v>
      </c>
      <c r="F28" s="1">
        <v>1</v>
      </c>
      <c r="G28" s="4">
        <f t="shared" si="3"/>
        <v>223.1994</v>
      </c>
      <c r="H28" s="4">
        <f t="shared" si="4"/>
        <v>223.1994</v>
      </c>
      <c r="I28" s="7">
        <f t="shared" si="0"/>
        <v>0.49337144</v>
      </c>
    </row>
    <row r="29" spans="1:9" ht="15.75">
      <c r="A29" s="1">
        <v>90</v>
      </c>
      <c r="B29" s="1" t="s">
        <v>636</v>
      </c>
      <c r="C29" s="1">
        <v>232.0381</v>
      </c>
      <c r="D29" s="1" t="s">
        <v>637</v>
      </c>
      <c r="E29" s="1">
        <v>1</v>
      </c>
      <c r="F29" s="1">
        <v>2</v>
      </c>
      <c r="G29" s="4">
        <f t="shared" si="3"/>
        <v>264.0369</v>
      </c>
      <c r="H29" s="4">
        <f t="shared" si="4"/>
        <v>264.0369</v>
      </c>
      <c r="I29" s="7">
        <f t="shared" si="0"/>
        <v>0.5128699999999999</v>
      </c>
    </row>
    <row r="30" spans="1:9" ht="15.75">
      <c r="A30" s="1">
        <v>92</v>
      </c>
      <c r="B30" s="1" t="s">
        <v>638</v>
      </c>
      <c r="C30" s="1">
        <v>238.0289</v>
      </c>
      <c r="D30" s="1" t="s">
        <v>639</v>
      </c>
      <c r="E30" s="1">
        <v>1</v>
      </c>
      <c r="F30" s="1">
        <v>2</v>
      </c>
      <c r="G30" s="4">
        <f t="shared" si="3"/>
        <v>270.0277</v>
      </c>
      <c r="H30" s="4">
        <f t="shared" si="4"/>
        <v>270.0277</v>
      </c>
      <c r="I30" s="7">
        <f t="shared" si="0"/>
        <v>0.5184070399999999</v>
      </c>
    </row>
    <row r="32" spans="4:8" ht="15.75">
      <c r="D32" s="1" t="s">
        <v>416</v>
      </c>
      <c r="E32" s="1">
        <v>1</v>
      </c>
      <c r="F32" s="1">
        <v>1</v>
      </c>
      <c r="G32" s="4">
        <f>E32*C3+F32*C6</f>
        <v>17.00734</v>
      </c>
      <c r="H32" s="4">
        <f>G32/E32</f>
        <v>17.00734</v>
      </c>
    </row>
    <row r="33" spans="4:8" ht="15.75">
      <c r="D33" s="1" t="s">
        <v>417</v>
      </c>
      <c r="E33" s="1">
        <v>2</v>
      </c>
      <c r="F33" s="1">
        <v>3</v>
      </c>
      <c r="G33" s="4">
        <f>E33*C21+F33*C6</f>
        <v>159.6882</v>
      </c>
      <c r="H33" s="4">
        <f>G33/E33</f>
        <v>79.8441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33"/>
  <sheetViews>
    <sheetView workbookViewId="0" topLeftCell="A10">
      <pane xSplit="10710" ySplit="7530" topLeftCell="AK63" activePane="topLeft" state="split"/>
      <selection pane="topLeft" activeCell="D26" sqref="D26"/>
      <selection pane="topRight" activeCell="AM30" sqref="AM30"/>
      <selection pane="bottomLeft" activeCell="B111" sqref="B111"/>
      <selection pane="bottomRight" activeCell="M72" sqref="M72"/>
    </sheetView>
  </sheetViews>
  <sheetFormatPr defaultColWidth="10.59765625" defaultRowHeight="15"/>
  <cols>
    <col min="1" max="10" width="10.59765625" style="1" customWidth="1"/>
    <col min="11" max="11" width="13.3984375" style="1" bestFit="1" customWidth="1"/>
    <col min="12" max="16384" width="10.59765625" style="1" customWidth="1"/>
  </cols>
  <sheetData>
    <row r="1" spans="1:7" ht="15.75">
      <c r="A1" s="8" t="s">
        <v>648</v>
      </c>
      <c r="B1" s="52">
        <v>0</v>
      </c>
      <c r="C1" s="1" t="s">
        <v>171</v>
      </c>
      <c r="D1" s="31">
        <f>K112</f>
        <v>4.669</v>
      </c>
      <c r="E1" s="8" t="s">
        <v>227</v>
      </c>
      <c r="F1" s="1" t="s">
        <v>172</v>
      </c>
      <c r="G1" s="1">
        <v>0.842105</v>
      </c>
    </row>
    <row r="2" spans="1:39" ht="15.75">
      <c r="A2" s="1" t="s">
        <v>346</v>
      </c>
      <c r="B2" s="1">
        <f>(C3*A3+C4*A4+C5*A5+C6*A6+C7*A7+C8*A8+C9*A9+C10*A10+C11*A11+C12*A12+C13*A13+C14*A14+C15*A15+C16*A16+C17*A17+C18*A18+C19*A19+C20*A20+C21*A21+C22*A22+C23*A23+C24*A24+C25*A25)/C32</f>
        <v>14.333333333333334</v>
      </c>
      <c r="C2" s="1" t="s">
        <v>166</v>
      </c>
      <c r="D2" s="1" t="s">
        <v>169</v>
      </c>
      <c r="E2" s="1" t="s">
        <v>167</v>
      </c>
      <c r="F2" s="9">
        <v>5</v>
      </c>
      <c r="G2" s="9">
        <v>10</v>
      </c>
      <c r="H2" s="9">
        <v>15</v>
      </c>
      <c r="I2" s="9">
        <v>20</v>
      </c>
      <c r="J2" s="9">
        <v>25</v>
      </c>
      <c r="K2" s="9">
        <v>30</v>
      </c>
      <c r="L2" s="9">
        <v>35</v>
      </c>
      <c r="M2" s="9">
        <v>40</v>
      </c>
      <c r="N2" s="9">
        <v>45</v>
      </c>
      <c r="O2" s="9">
        <v>50</v>
      </c>
      <c r="P2" s="9">
        <v>55</v>
      </c>
      <c r="Q2" s="9">
        <v>60</v>
      </c>
      <c r="R2" s="9">
        <v>65</v>
      </c>
      <c r="S2" s="9">
        <v>70</v>
      </c>
      <c r="T2" s="9">
        <v>75</v>
      </c>
      <c r="U2" s="9">
        <v>80</v>
      </c>
      <c r="V2" s="9">
        <v>50.5</v>
      </c>
      <c r="W2" s="9">
        <v>7.105</v>
      </c>
      <c r="X2" s="9">
        <v>7.11</v>
      </c>
      <c r="Y2" s="9" t="s">
        <v>371</v>
      </c>
      <c r="Z2" s="9" t="s">
        <v>372</v>
      </c>
      <c r="AA2" s="9">
        <v>7.115</v>
      </c>
      <c r="AB2" s="9">
        <v>17.97</v>
      </c>
      <c r="AC2" s="9">
        <v>18</v>
      </c>
      <c r="AD2" s="9">
        <v>18.02</v>
      </c>
      <c r="AE2" s="9">
        <v>7</v>
      </c>
      <c r="AF2" s="9">
        <v>8</v>
      </c>
      <c r="AG2" s="9">
        <v>9</v>
      </c>
      <c r="AH2" s="9">
        <v>10</v>
      </c>
      <c r="AI2" s="9">
        <v>11</v>
      </c>
      <c r="AJ2" s="9">
        <v>12</v>
      </c>
      <c r="AK2" s="9">
        <v>13</v>
      </c>
      <c r="AL2" s="9">
        <v>14</v>
      </c>
      <c r="AM2" s="34" t="s">
        <v>546</v>
      </c>
    </row>
    <row r="3" spans="1:39" ht="15.75">
      <c r="A3" s="1">
        <v>1</v>
      </c>
      <c r="B3" s="1" t="s">
        <v>109</v>
      </c>
      <c r="C3" s="23"/>
      <c r="D3" s="1">
        <f>C3*AtomW!C3</f>
        <v>0</v>
      </c>
      <c r="E3" s="1">
        <f>D3/D$32</f>
        <v>0</v>
      </c>
      <c r="F3" s="3">
        <f>$E3*MAC!C3</f>
        <v>0</v>
      </c>
      <c r="G3" s="3">
        <f>$E3*MAC!D3</f>
        <v>0</v>
      </c>
      <c r="H3" s="3">
        <f>$E3*MAC!E3</f>
        <v>0</v>
      </c>
      <c r="I3" s="3">
        <f>$E3*MAC!F3</f>
        <v>0</v>
      </c>
      <c r="J3" s="3">
        <f>$E3*MAC!G3</f>
        <v>0</v>
      </c>
      <c r="K3" s="3">
        <f>$E3*MAC!H3</f>
        <v>0</v>
      </c>
      <c r="L3" s="3">
        <f>$E3*MAC!I3</f>
        <v>0</v>
      </c>
      <c r="M3" s="3">
        <f>$E3*MAC!J3</f>
        <v>0</v>
      </c>
      <c r="N3" s="3">
        <f>$E3*MAC!K3</f>
        <v>0</v>
      </c>
      <c r="O3" s="3">
        <f>$E3*MAC!L3</f>
        <v>0</v>
      </c>
      <c r="P3" s="3">
        <f>$E3*MAC!M3</f>
        <v>0</v>
      </c>
      <c r="Q3" s="3">
        <f>$E3*MAC!N3</f>
        <v>0</v>
      </c>
      <c r="R3" s="3">
        <f>$E3*MAC!O3</f>
        <v>0</v>
      </c>
      <c r="S3" s="3">
        <f>$E3*MAC!P3</f>
        <v>0</v>
      </c>
      <c r="T3" s="3">
        <f>$E3*MAC!Q3</f>
        <v>0</v>
      </c>
      <c r="U3" s="3">
        <f>$E3*MAC!R3</f>
        <v>0</v>
      </c>
      <c r="V3" s="3">
        <f>$E3*MAC!S3</f>
        <v>0</v>
      </c>
      <c r="W3" s="3">
        <f>$E3*MAC!T3</f>
        <v>0</v>
      </c>
      <c r="X3" s="3">
        <f>$E3*MAC!U3</f>
        <v>0</v>
      </c>
      <c r="Y3" s="3">
        <f>$E3*MAC!V3</f>
        <v>0</v>
      </c>
      <c r="Z3" s="3">
        <f>$E3*MAC!W3</f>
        <v>0</v>
      </c>
      <c r="AA3" s="3">
        <f>$E3*MAC!X3</f>
        <v>0</v>
      </c>
      <c r="AB3" s="3">
        <f>$E3*MAC!Y3</f>
        <v>0</v>
      </c>
      <c r="AC3" s="3">
        <f>$E3*MAC!Z3</f>
        <v>0</v>
      </c>
      <c r="AD3" s="3">
        <f>$E3*MAC!AA3</f>
        <v>0</v>
      </c>
      <c r="AE3" s="3">
        <f>$E3*MAC!AB3</f>
        <v>0</v>
      </c>
      <c r="AF3" s="3">
        <f>$E3*MAC!AC3</f>
        <v>0</v>
      </c>
      <c r="AG3" s="3">
        <f>$E3*MAC!AD3</f>
        <v>0</v>
      </c>
      <c r="AH3" s="3">
        <f>$E3*MAC!AE3</f>
        <v>0</v>
      </c>
      <c r="AI3" s="3">
        <f>$E3*MAC!AF3</f>
        <v>0</v>
      </c>
      <c r="AJ3" s="3">
        <f>$E3*MAC!AG3</f>
        <v>0</v>
      </c>
      <c r="AK3" s="3">
        <f>$E3*MAC!AH3</f>
        <v>0</v>
      </c>
      <c r="AL3" s="3">
        <f>$E3*MAC!AI3</f>
        <v>0</v>
      </c>
      <c r="AM3" s="1">
        <f>AtomW!I3</f>
        <v>-0.009785170000000001</v>
      </c>
    </row>
    <row r="4" spans="1:39" ht="15.75">
      <c r="A4" s="1">
        <v>6</v>
      </c>
      <c r="B4" s="1" t="s">
        <v>110</v>
      </c>
      <c r="C4" s="23"/>
      <c r="D4" s="1">
        <f>C4*AtomW!C4</f>
        <v>0</v>
      </c>
      <c r="E4" s="1">
        <f aca="true" t="shared" si="0" ref="E4:E30">D4/D$32</f>
        <v>0</v>
      </c>
      <c r="F4" s="3">
        <f>$E4*MAC!C4</f>
        <v>0</v>
      </c>
      <c r="G4" s="3">
        <f>$E4*MAC!D4</f>
        <v>0</v>
      </c>
      <c r="H4" s="3">
        <f>$E4*MAC!E4</f>
        <v>0</v>
      </c>
      <c r="I4" s="3">
        <f>$E4*MAC!F4</f>
        <v>0</v>
      </c>
      <c r="J4" s="3">
        <f>$E4*MAC!G4</f>
        <v>0</v>
      </c>
      <c r="K4" s="3">
        <f>$E4*MAC!H4</f>
        <v>0</v>
      </c>
      <c r="L4" s="3">
        <f>$E4*MAC!I4</f>
        <v>0</v>
      </c>
      <c r="M4" s="3">
        <f>$E4*MAC!J4</f>
        <v>0</v>
      </c>
      <c r="N4" s="3">
        <f>$E4*MAC!K4</f>
        <v>0</v>
      </c>
      <c r="O4" s="3">
        <f>$E4*MAC!L4</f>
        <v>0</v>
      </c>
      <c r="P4" s="3">
        <f>$E4*MAC!M4</f>
        <v>0</v>
      </c>
      <c r="Q4" s="3">
        <f>$E4*MAC!N4</f>
        <v>0</v>
      </c>
      <c r="R4" s="3">
        <f>$E4*MAC!O4</f>
        <v>0</v>
      </c>
      <c r="S4" s="3">
        <f>$E4*MAC!P4</f>
        <v>0</v>
      </c>
      <c r="T4" s="3">
        <f>$E4*MAC!Q4</f>
        <v>0</v>
      </c>
      <c r="U4" s="3">
        <f>$E4*MAC!R4</f>
        <v>0</v>
      </c>
      <c r="V4" s="3">
        <f>$E4*MAC!S4</f>
        <v>0</v>
      </c>
      <c r="W4" s="3">
        <f>$E4*MAC!T4</f>
        <v>0</v>
      </c>
      <c r="X4" s="3">
        <f>$E4*MAC!U4</f>
        <v>0</v>
      </c>
      <c r="Y4" s="3">
        <f>$E4*MAC!V4</f>
        <v>0</v>
      </c>
      <c r="Z4" s="3">
        <f>$E4*MAC!W4</f>
        <v>0</v>
      </c>
      <c r="AA4" s="3">
        <f>$E4*MAC!X4</f>
        <v>0</v>
      </c>
      <c r="AB4" s="3">
        <f>$E4*MAC!Y4</f>
        <v>0</v>
      </c>
      <c r="AC4" s="3">
        <f>$E4*MAC!Z4</f>
        <v>0</v>
      </c>
      <c r="AD4" s="3">
        <f>$E4*MAC!AA4</f>
        <v>0</v>
      </c>
      <c r="AE4" s="3">
        <f>$E4*MAC!AB4</f>
        <v>0</v>
      </c>
      <c r="AF4" s="3">
        <f>$E4*MAC!AC4</f>
        <v>0</v>
      </c>
      <c r="AG4" s="3">
        <f>$E4*MAC!AD4</f>
        <v>0</v>
      </c>
      <c r="AH4" s="3">
        <f>$E4*MAC!AE4</f>
        <v>0</v>
      </c>
      <c r="AI4" s="3">
        <f>$E4*MAC!AF4</f>
        <v>0</v>
      </c>
      <c r="AJ4" s="3">
        <f>$E4*MAC!AG4</f>
        <v>0</v>
      </c>
      <c r="AK4" s="3">
        <f>$E4*MAC!AH4</f>
        <v>0</v>
      </c>
      <c r="AL4" s="3">
        <f>$E4*MAC!AI4</f>
        <v>0</v>
      </c>
      <c r="AM4" s="1">
        <f>AtomW!I4</f>
        <v>0.06388328000000001</v>
      </c>
    </row>
    <row r="5" spans="1:39" ht="15.75">
      <c r="A5" s="1">
        <v>7</v>
      </c>
      <c r="B5" s="1" t="s">
        <v>344</v>
      </c>
      <c r="C5" s="14"/>
      <c r="D5" s="1">
        <f>C5*AtomW!C5</f>
        <v>0</v>
      </c>
      <c r="E5" s="1">
        <f t="shared" si="0"/>
        <v>0</v>
      </c>
      <c r="F5" s="3">
        <f>$E5*MAC!C5</f>
        <v>0</v>
      </c>
      <c r="G5" s="3">
        <f>$E5*MAC!D5</f>
        <v>0</v>
      </c>
      <c r="H5" s="3">
        <f>$E5*MAC!E5</f>
        <v>0</v>
      </c>
      <c r="I5" s="3">
        <f>$E5*MAC!F5</f>
        <v>0</v>
      </c>
      <c r="J5" s="3">
        <f>$E5*MAC!G5</f>
        <v>0</v>
      </c>
      <c r="K5" s="3">
        <f>$E5*MAC!H5</f>
        <v>0</v>
      </c>
      <c r="L5" s="3">
        <f>$E5*MAC!I5</f>
        <v>0</v>
      </c>
      <c r="M5" s="3">
        <f>$E5*MAC!J5</f>
        <v>0</v>
      </c>
      <c r="N5" s="3">
        <f>$E5*MAC!K5</f>
        <v>0</v>
      </c>
      <c r="O5" s="3">
        <f>$E5*MAC!L5</f>
        <v>0</v>
      </c>
      <c r="P5" s="3">
        <f>$E5*MAC!M5</f>
        <v>0</v>
      </c>
      <c r="Q5" s="3">
        <f>$E5*MAC!N5</f>
        <v>0</v>
      </c>
      <c r="R5" s="3">
        <f>$E5*MAC!O5</f>
        <v>0</v>
      </c>
      <c r="S5" s="3">
        <f>$E5*MAC!P5</f>
        <v>0</v>
      </c>
      <c r="T5" s="3">
        <f>$E5*MAC!Q5</f>
        <v>0</v>
      </c>
      <c r="U5" s="3">
        <f>$E5*MAC!R5</f>
        <v>0</v>
      </c>
      <c r="V5" s="3">
        <f>$E5*MAC!S5</f>
        <v>0</v>
      </c>
      <c r="W5" s="3">
        <f>$E5*MAC!T5</f>
        <v>0</v>
      </c>
      <c r="X5" s="3">
        <f>$E5*MAC!U5</f>
        <v>0</v>
      </c>
      <c r="Y5" s="3">
        <f>$E5*MAC!V5</f>
        <v>0</v>
      </c>
      <c r="Z5" s="3">
        <f>$E5*MAC!W5</f>
        <v>0</v>
      </c>
      <c r="AA5" s="3">
        <f>$E5*MAC!X5</f>
        <v>0</v>
      </c>
      <c r="AB5" s="3">
        <f>$E5*MAC!Y5</f>
        <v>0</v>
      </c>
      <c r="AC5" s="3">
        <f>$E5*MAC!Z5</f>
        <v>0</v>
      </c>
      <c r="AD5" s="3">
        <f>$E5*MAC!AA5</f>
        <v>0</v>
      </c>
      <c r="AE5" s="3">
        <f>$E5*MAC!AB5</f>
        <v>0</v>
      </c>
      <c r="AF5" s="3">
        <f>$E5*MAC!AC5</f>
        <v>0</v>
      </c>
      <c r="AG5" s="3">
        <f>$E5*MAC!AD5</f>
        <v>0</v>
      </c>
      <c r="AH5" s="3">
        <f>$E5*MAC!AE5</f>
        <v>0</v>
      </c>
      <c r="AI5" s="3">
        <f>$E5*MAC!AF5</f>
        <v>0</v>
      </c>
      <c r="AJ5" s="3">
        <f>$E5*MAC!AG5</f>
        <v>0</v>
      </c>
      <c r="AK5" s="3">
        <f>$E5*MAC!AH5</f>
        <v>0</v>
      </c>
      <c r="AL5" s="3">
        <f>$E5*MAC!AI5</f>
        <v>0</v>
      </c>
      <c r="AM5" s="1">
        <f>AtomW!I5</f>
        <v>0.07757069000000001</v>
      </c>
    </row>
    <row r="6" spans="1:39" ht="15.75">
      <c r="A6" s="1">
        <v>8</v>
      </c>
      <c r="B6" s="1" t="s">
        <v>111</v>
      </c>
      <c r="C6" s="14">
        <v>24</v>
      </c>
      <c r="D6" s="1">
        <f>C6*AtomW!C6</f>
        <v>383.9856</v>
      </c>
      <c r="E6" s="1">
        <f t="shared" si="0"/>
        <v>0.34687310004228444</v>
      </c>
      <c r="F6" s="3">
        <f>$E6*MAC!C6</f>
        <v>16.615221492025423</v>
      </c>
      <c r="G6" s="3">
        <f>$E6*MAC!D6</f>
        <v>2.0638949452515924</v>
      </c>
      <c r="H6" s="3">
        <f>$E6*MAC!E6</f>
        <v>0.6382465040778034</v>
      </c>
      <c r="I6" s="3">
        <f>$E6*MAC!F6</f>
        <v>0.30004523153657603</v>
      </c>
      <c r="J6" s="3">
        <f>$E6*MAC!G6</f>
        <v>0.18245525062224163</v>
      </c>
      <c r="K6" s="3">
        <f>$E6*MAC!H6</f>
        <v>0.13111803181598353</v>
      </c>
      <c r="L6" s="3">
        <f>$E6*MAC!I6</f>
        <v>0.1047556762127699</v>
      </c>
      <c r="M6" s="3">
        <f>$E6*MAC!J6</f>
        <v>0.08984013291095168</v>
      </c>
      <c r="N6" s="3">
        <f>$E6*MAC!K6</f>
        <v>0.08012768610976771</v>
      </c>
      <c r="O6" s="3">
        <f>$E6*MAC!L6</f>
        <v>0.07388397030900659</v>
      </c>
      <c r="P6" s="3">
        <f>$E6*MAC!M6</f>
        <v>0.06937462000845689</v>
      </c>
      <c r="Q6" s="3">
        <f>$E6*MAC!N6</f>
        <v>0.06625276210807633</v>
      </c>
      <c r="R6" s="3">
        <f>$E6*MAC!O6</f>
        <v>0.06347777730773806</v>
      </c>
      <c r="S6" s="3">
        <f>$E6*MAC!P6</f>
        <v>0.06139653870748434</v>
      </c>
      <c r="T6" s="3">
        <f>$E6*MAC!Q6</f>
        <v>0.05966217320727292</v>
      </c>
      <c r="U6" s="3">
        <f>$E6*MAC!R6</f>
        <v>0.05827468080710379</v>
      </c>
      <c r="V6" s="3">
        <f>$E6*MAC!S6</f>
        <v>0.0735370972089643</v>
      </c>
      <c r="W6" s="3">
        <f>$E6*MAC!T6</f>
        <v>5.7580934607019225</v>
      </c>
      <c r="X6" s="3">
        <f>$E6*MAC!U6</f>
        <v>5.7580934607019225</v>
      </c>
      <c r="Y6" s="3">
        <f>$E6*MAC!V6</f>
        <v>5.7580934607019225</v>
      </c>
      <c r="Z6" s="3">
        <f>$E6*MAC!W6</f>
        <v>5.7580934607019225</v>
      </c>
      <c r="AA6" s="3">
        <f>$E6*MAC!X6</f>
        <v>5.7580934607019225</v>
      </c>
      <c r="AB6" s="3">
        <f>$E6*MAC!Y6</f>
        <v>0.39196660304778136</v>
      </c>
      <c r="AC6" s="3">
        <f>$E6*MAC!Z6</f>
        <v>0.39196660304778136</v>
      </c>
      <c r="AD6" s="3">
        <f>$E6*MAC!AA6</f>
        <v>0.38849787204735864</v>
      </c>
      <c r="AE6" s="3">
        <f>$E6*MAC!AB6</f>
        <v>6.035591940735749</v>
      </c>
      <c r="AF6" s="3">
        <f>$E6*MAC!AC6</f>
        <v>4.0237279604905</v>
      </c>
      <c r="AG6" s="3">
        <f>$E6*MAC!AD6</f>
        <v>2.8304844963450413</v>
      </c>
      <c r="AH6" s="3">
        <f>$E6*MAC!AE6</f>
        <v>2.0638949452515924</v>
      </c>
      <c r="AI6" s="3">
        <f>$E6*MAC!AF6</f>
        <v>1.5539914881894346</v>
      </c>
      <c r="AJ6" s="3">
        <f>$E6*MAC!AG6</f>
        <v>1.203649657146727</v>
      </c>
      <c r="AK6" s="3">
        <f>$E6*MAC!AH6</f>
        <v>0.9539010251162823</v>
      </c>
      <c r="AL6" s="3">
        <f>$E6*MAC!AI6</f>
        <v>0.7735270130942943</v>
      </c>
      <c r="AM6" s="1">
        <f>AtomW!I6</f>
        <v>0.09092096000000001</v>
      </c>
    </row>
    <row r="7" spans="1:39" ht="15.75">
      <c r="A7" s="1">
        <v>9</v>
      </c>
      <c r="B7" s="1" t="s">
        <v>112</v>
      </c>
      <c r="C7" s="14"/>
      <c r="D7" s="1">
        <f>C7*AtomW!C7</f>
        <v>0</v>
      </c>
      <c r="E7" s="1">
        <f t="shared" si="0"/>
        <v>0</v>
      </c>
      <c r="F7" s="3">
        <f>$E7*MAC!C7</f>
        <v>0</v>
      </c>
      <c r="G7" s="3">
        <f>$E7*MAC!D7</f>
        <v>0</v>
      </c>
      <c r="H7" s="3">
        <f>$E7*MAC!E7</f>
        <v>0</v>
      </c>
      <c r="I7" s="3">
        <f>$E7*MAC!F7</f>
        <v>0</v>
      </c>
      <c r="J7" s="3">
        <f>$E7*MAC!G7</f>
        <v>0</v>
      </c>
      <c r="K7" s="3">
        <f>$E7*MAC!H7</f>
        <v>0</v>
      </c>
      <c r="L7" s="3">
        <f>$E7*MAC!I7</f>
        <v>0</v>
      </c>
      <c r="M7" s="3">
        <f>$E7*MAC!J7</f>
        <v>0</v>
      </c>
      <c r="N7" s="3">
        <f>$E7*MAC!K7</f>
        <v>0</v>
      </c>
      <c r="O7" s="3">
        <f>$E7*MAC!L7</f>
        <v>0</v>
      </c>
      <c r="P7" s="3">
        <f>$E7*MAC!M7</f>
        <v>0</v>
      </c>
      <c r="Q7" s="3">
        <f>$E7*MAC!N7</f>
        <v>0</v>
      </c>
      <c r="R7" s="3">
        <f>$E7*MAC!O7</f>
        <v>0</v>
      </c>
      <c r="S7" s="3">
        <f>$E7*MAC!P7</f>
        <v>0</v>
      </c>
      <c r="T7" s="3">
        <f>$E7*MAC!Q7</f>
        <v>0</v>
      </c>
      <c r="U7" s="3">
        <f>$E7*MAC!R7</f>
        <v>0</v>
      </c>
      <c r="V7" s="3">
        <f>$E7*MAC!S7</f>
        <v>0</v>
      </c>
      <c r="W7" s="3">
        <f>$E7*MAC!T7</f>
        <v>0</v>
      </c>
      <c r="X7" s="3">
        <f>$E7*MAC!U7</f>
        <v>0</v>
      </c>
      <c r="Y7" s="3">
        <f>$E7*MAC!V7</f>
        <v>0</v>
      </c>
      <c r="Z7" s="3">
        <f>$E7*MAC!W7</f>
        <v>0</v>
      </c>
      <c r="AA7" s="3">
        <f>$E7*MAC!X7</f>
        <v>0</v>
      </c>
      <c r="AB7" s="3">
        <f>$E7*MAC!Y7</f>
        <v>0</v>
      </c>
      <c r="AC7" s="3">
        <f>$E7*MAC!Z7</f>
        <v>0</v>
      </c>
      <c r="AD7" s="3">
        <f>$E7*MAC!AA7</f>
        <v>0</v>
      </c>
      <c r="AE7" s="3">
        <f>$E7*MAC!AB7</f>
        <v>0</v>
      </c>
      <c r="AF7" s="3">
        <f>$E7*MAC!AC7</f>
        <v>0</v>
      </c>
      <c r="AG7" s="3">
        <f>$E7*MAC!AD7</f>
        <v>0</v>
      </c>
      <c r="AH7" s="3">
        <f>$E7*MAC!AE7</f>
        <v>0</v>
      </c>
      <c r="AI7" s="3">
        <f>$E7*MAC!AF7</f>
        <v>0</v>
      </c>
      <c r="AJ7" s="3">
        <f>$E7*MAC!AG7</f>
        <v>0</v>
      </c>
      <c r="AK7" s="3">
        <f>$E7*MAC!AH7</f>
        <v>0</v>
      </c>
      <c r="AL7" s="3">
        <f>$E7*MAC!AI7</f>
        <v>0</v>
      </c>
      <c r="AM7" s="1">
        <f>AtomW!I7</f>
        <v>0.10393907000000002</v>
      </c>
    </row>
    <row r="8" spans="1:39" ht="15.75">
      <c r="A8" s="1">
        <v>11</v>
      </c>
      <c r="B8" s="1" t="s">
        <v>113</v>
      </c>
      <c r="C8" s="23"/>
      <c r="D8" s="1">
        <f>C8*AtomW!C8</f>
        <v>0</v>
      </c>
      <c r="E8" s="1">
        <f t="shared" si="0"/>
        <v>0</v>
      </c>
      <c r="F8" s="3">
        <f>$E8*MAC!C8</f>
        <v>0</v>
      </c>
      <c r="G8" s="3">
        <f>$E8*MAC!D8</f>
        <v>0</v>
      </c>
      <c r="H8" s="3">
        <f>$E8*MAC!E8</f>
        <v>0</v>
      </c>
      <c r="I8" s="3">
        <f>$E8*MAC!F8</f>
        <v>0</v>
      </c>
      <c r="J8" s="3">
        <f>$E8*MAC!G8</f>
        <v>0</v>
      </c>
      <c r="K8" s="3">
        <f>$E8*MAC!H8</f>
        <v>0</v>
      </c>
      <c r="L8" s="3">
        <f>$E8*MAC!I8</f>
        <v>0</v>
      </c>
      <c r="M8" s="3">
        <f>$E8*MAC!J8</f>
        <v>0</v>
      </c>
      <c r="N8" s="3">
        <f>$E8*MAC!K8</f>
        <v>0</v>
      </c>
      <c r="O8" s="3">
        <f>$E8*MAC!L8</f>
        <v>0</v>
      </c>
      <c r="P8" s="3">
        <f>$E8*MAC!M8</f>
        <v>0</v>
      </c>
      <c r="Q8" s="3">
        <f>$E8*MAC!N8</f>
        <v>0</v>
      </c>
      <c r="R8" s="3">
        <f>$E8*MAC!O8</f>
        <v>0</v>
      </c>
      <c r="S8" s="3">
        <f>$E8*MAC!P8</f>
        <v>0</v>
      </c>
      <c r="T8" s="3">
        <f>$E8*MAC!Q8</f>
        <v>0</v>
      </c>
      <c r="U8" s="3">
        <f>$E8*MAC!R8</f>
        <v>0</v>
      </c>
      <c r="V8" s="3">
        <f>$E8*MAC!S8</f>
        <v>0</v>
      </c>
      <c r="W8" s="3">
        <f>$E8*MAC!T8</f>
        <v>0</v>
      </c>
      <c r="X8" s="3">
        <f>$E8*MAC!U8</f>
        <v>0</v>
      </c>
      <c r="Y8" s="3">
        <f>$E8*MAC!V8</f>
        <v>0</v>
      </c>
      <c r="Z8" s="3">
        <f>$E8*MAC!W8</f>
        <v>0</v>
      </c>
      <c r="AA8" s="3">
        <f>$E8*MAC!X8</f>
        <v>0</v>
      </c>
      <c r="AB8" s="3">
        <f>$E8*MAC!Y8</f>
        <v>0</v>
      </c>
      <c r="AC8" s="3">
        <f>$E8*MAC!Z8</f>
        <v>0</v>
      </c>
      <c r="AD8" s="3">
        <f>$E8*MAC!AA8</f>
        <v>0</v>
      </c>
      <c r="AE8" s="3">
        <f>$E8*MAC!AB8</f>
        <v>0</v>
      </c>
      <c r="AF8" s="3">
        <f>$E8*MAC!AC8</f>
        <v>0</v>
      </c>
      <c r="AG8" s="3">
        <f>$E8*MAC!AD8</f>
        <v>0</v>
      </c>
      <c r="AH8" s="3">
        <f>$E8*MAC!AE8</f>
        <v>0</v>
      </c>
      <c r="AI8" s="3">
        <f>$E8*MAC!AF8</f>
        <v>0</v>
      </c>
      <c r="AJ8" s="3">
        <f>$E8*MAC!AG8</f>
        <v>0</v>
      </c>
      <c r="AK8" s="3">
        <f>$E8*MAC!AH8</f>
        <v>0</v>
      </c>
      <c r="AL8" s="3">
        <f>$E8*MAC!AI8</f>
        <v>0</v>
      </c>
      <c r="AM8" s="1">
        <f>AtomW!I8</f>
        <v>0.12899872999999998</v>
      </c>
    </row>
    <row r="9" spans="1:39" ht="15.75">
      <c r="A9" s="1">
        <v>12</v>
      </c>
      <c r="B9" s="1" t="s">
        <v>114</v>
      </c>
      <c r="C9" s="23"/>
      <c r="D9" s="1">
        <f>C9*AtomW!C9</f>
        <v>0</v>
      </c>
      <c r="E9" s="1">
        <f t="shared" si="0"/>
        <v>0</v>
      </c>
      <c r="F9" s="3">
        <f>$E9*MAC!C9</f>
        <v>0</v>
      </c>
      <c r="G9" s="3">
        <f>$E9*MAC!D9</f>
        <v>0</v>
      </c>
      <c r="H9" s="3">
        <f>$E9*MAC!E9</f>
        <v>0</v>
      </c>
      <c r="I9" s="3">
        <f>$E9*MAC!F9</f>
        <v>0</v>
      </c>
      <c r="J9" s="3">
        <f>$E9*MAC!G9</f>
        <v>0</v>
      </c>
      <c r="K9" s="3">
        <f>$E9*MAC!H9</f>
        <v>0</v>
      </c>
      <c r="L9" s="3">
        <f>$E9*MAC!I9</f>
        <v>0</v>
      </c>
      <c r="M9" s="3">
        <f>$E9*MAC!J9</f>
        <v>0</v>
      </c>
      <c r="N9" s="3">
        <f>$E9*MAC!K9</f>
        <v>0</v>
      </c>
      <c r="O9" s="3">
        <f>$E9*MAC!L9</f>
        <v>0</v>
      </c>
      <c r="P9" s="3">
        <f>$E9*MAC!M9</f>
        <v>0</v>
      </c>
      <c r="Q9" s="3">
        <f>$E9*MAC!N9</f>
        <v>0</v>
      </c>
      <c r="R9" s="3">
        <f>$E9*MAC!O9</f>
        <v>0</v>
      </c>
      <c r="S9" s="3">
        <f>$E9*MAC!P9</f>
        <v>0</v>
      </c>
      <c r="T9" s="3">
        <f>$E9*MAC!Q9</f>
        <v>0</v>
      </c>
      <c r="U9" s="3">
        <f>$E9*MAC!R9</f>
        <v>0</v>
      </c>
      <c r="V9" s="3">
        <f>$E9*MAC!S9</f>
        <v>0</v>
      </c>
      <c r="W9" s="3">
        <f>$E9*MAC!T9</f>
        <v>0</v>
      </c>
      <c r="X9" s="3">
        <f>$E9*MAC!U9</f>
        <v>0</v>
      </c>
      <c r="Y9" s="3">
        <f>$E9*MAC!V9</f>
        <v>0</v>
      </c>
      <c r="Z9" s="3">
        <f>$E9*MAC!W9</f>
        <v>0</v>
      </c>
      <c r="AA9" s="3">
        <f>$E9*MAC!X9</f>
        <v>0</v>
      </c>
      <c r="AB9" s="3">
        <f>$E9*MAC!Y9</f>
        <v>0</v>
      </c>
      <c r="AC9" s="3">
        <f>$E9*MAC!Z9</f>
        <v>0</v>
      </c>
      <c r="AD9" s="3">
        <f>$E9*MAC!AA9</f>
        <v>0</v>
      </c>
      <c r="AE9" s="3">
        <f>$E9*MAC!AB9</f>
        <v>0</v>
      </c>
      <c r="AF9" s="3">
        <f>$E9*MAC!AC9</f>
        <v>0</v>
      </c>
      <c r="AG9" s="3">
        <f>$E9*MAC!AD9</f>
        <v>0</v>
      </c>
      <c r="AH9" s="3">
        <f>$E9*MAC!AE9</f>
        <v>0</v>
      </c>
      <c r="AI9" s="3">
        <f>$E9*MAC!AF9</f>
        <v>0</v>
      </c>
      <c r="AJ9" s="3">
        <f>$E9*MAC!AG9</f>
        <v>0</v>
      </c>
      <c r="AK9" s="3">
        <f>$E9*MAC!AH9</f>
        <v>0</v>
      </c>
      <c r="AL9" s="3">
        <f>$E9*MAC!AI9</f>
        <v>0</v>
      </c>
      <c r="AM9" s="1">
        <f>AtomW!I9</f>
        <v>0.14105024</v>
      </c>
    </row>
    <row r="10" spans="1:39" ht="15.75">
      <c r="A10" s="1">
        <v>13</v>
      </c>
      <c r="B10" s="1" t="s">
        <v>108</v>
      </c>
      <c r="C10" s="23"/>
      <c r="D10" s="1">
        <f>C10*AtomW!C10</f>
        <v>0</v>
      </c>
      <c r="E10" s="1">
        <f t="shared" si="0"/>
        <v>0</v>
      </c>
      <c r="F10" s="3">
        <f>$E10*MAC!C10</f>
        <v>0</v>
      </c>
      <c r="G10" s="3">
        <f>$E10*MAC!D10</f>
        <v>0</v>
      </c>
      <c r="H10" s="3">
        <f>$E10*MAC!E10</f>
        <v>0</v>
      </c>
      <c r="I10" s="3">
        <f>$E10*MAC!F10</f>
        <v>0</v>
      </c>
      <c r="J10" s="3">
        <f>$E10*MAC!G10</f>
        <v>0</v>
      </c>
      <c r="K10" s="3">
        <f>$E10*MAC!H10</f>
        <v>0</v>
      </c>
      <c r="L10" s="3">
        <f>$E10*MAC!I10</f>
        <v>0</v>
      </c>
      <c r="M10" s="3">
        <f>$E10*MAC!J10</f>
        <v>0</v>
      </c>
      <c r="N10" s="3">
        <f>$E10*MAC!K10</f>
        <v>0</v>
      </c>
      <c r="O10" s="3">
        <f>$E10*MAC!L10</f>
        <v>0</v>
      </c>
      <c r="P10" s="3">
        <f>$E10*MAC!M10</f>
        <v>0</v>
      </c>
      <c r="Q10" s="3">
        <f>$E10*MAC!N10</f>
        <v>0</v>
      </c>
      <c r="R10" s="3">
        <f>$E10*MAC!O10</f>
        <v>0</v>
      </c>
      <c r="S10" s="3">
        <f>$E10*MAC!P10</f>
        <v>0</v>
      </c>
      <c r="T10" s="3">
        <f>$E10*MAC!Q10</f>
        <v>0</v>
      </c>
      <c r="U10" s="3">
        <f>$E10*MAC!R10</f>
        <v>0</v>
      </c>
      <c r="V10" s="3">
        <f>$E10*MAC!S10</f>
        <v>0</v>
      </c>
      <c r="W10" s="3">
        <f>$E10*MAC!T10</f>
        <v>0</v>
      </c>
      <c r="X10" s="3">
        <f>$E10*MAC!U10</f>
        <v>0</v>
      </c>
      <c r="Y10" s="3">
        <f>$E10*MAC!V10</f>
        <v>0</v>
      </c>
      <c r="Z10" s="3">
        <f>$E10*MAC!W10</f>
        <v>0</v>
      </c>
      <c r="AA10" s="3">
        <f>$E10*MAC!X10</f>
        <v>0</v>
      </c>
      <c r="AB10" s="3">
        <f>$E10*MAC!Y10</f>
        <v>0</v>
      </c>
      <c r="AC10" s="3">
        <f>$E10*MAC!Z10</f>
        <v>0</v>
      </c>
      <c r="AD10" s="3">
        <f>$E10*MAC!AA10</f>
        <v>0</v>
      </c>
      <c r="AE10" s="3">
        <f>$E10*MAC!AB10</f>
        <v>0</v>
      </c>
      <c r="AF10" s="3">
        <f>$E10*MAC!AC10</f>
        <v>0</v>
      </c>
      <c r="AG10" s="3">
        <f>$E10*MAC!AD10</f>
        <v>0</v>
      </c>
      <c r="AH10" s="3">
        <f>$E10*MAC!AE10</f>
        <v>0</v>
      </c>
      <c r="AI10" s="3">
        <f>$E10*MAC!AF10</f>
        <v>0</v>
      </c>
      <c r="AJ10" s="3">
        <f>$E10*MAC!AG10</f>
        <v>0</v>
      </c>
      <c r="AK10" s="3">
        <f>$E10*MAC!AH10</f>
        <v>0</v>
      </c>
      <c r="AL10" s="3">
        <f>$E10*MAC!AI10</f>
        <v>0</v>
      </c>
      <c r="AM10" s="1">
        <f>AtomW!I10</f>
        <v>0.15278951000000002</v>
      </c>
    </row>
    <row r="11" spans="1:39" ht="15.75">
      <c r="A11" s="1">
        <v>14</v>
      </c>
      <c r="B11" s="1" t="s">
        <v>115</v>
      </c>
      <c r="C11" s="23">
        <v>6</v>
      </c>
      <c r="D11" s="1">
        <f>C11*AtomW!C11</f>
        <v>168.513</v>
      </c>
      <c r="E11" s="1">
        <f t="shared" si="0"/>
        <v>0.15222609052898203</v>
      </c>
      <c r="F11" s="3">
        <f>$E11*MAC!C11</f>
        <v>37.2953921796006</v>
      </c>
      <c r="G11" s="3">
        <f>$E11*MAC!D11</f>
        <v>5.16046446893249</v>
      </c>
      <c r="H11" s="3">
        <f>$E11*MAC!E11</f>
        <v>1.567928732448515</v>
      </c>
      <c r="I11" s="3">
        <f>$E11*MAC!F11</f>
        <v>0.6789283637592599</v>
      </c>
      <c r="J11" s="3">
        <f>$E11*MAC!G11</f>
        <v>0.3592535736483976</v>
      </c>
      <c r="K11" s="3">
        <f>$E11*MAC!H11</f>
        <v>0.21920557036173413</v>
      </c>
      <c r="L11" s="3">
        <f>$E11*MAC!I11</f>
        <v>0.14689817736046765</v>
      </c>
      <c r="M11" s="3">
        <f>$E11*MAC!J11</f>
        <v>0.1067104894608164</v>
      </c>
      <c r="N11" s="3">
        <f>$E11*MAC!K11</f>
        <v>0.08235431497617929</v>
      </c>
      <c r="O11" s="3">
        <f>$E11*MAC!L11</f>
        <v>0.06667502765169413</v>
      </c>
      <c r="P11" s="3">
        <f>$E11*MAC!M11</f>
        <v>0.05617142740519437</v>
      </c>
      <c r="Q11" s="3">
        <f>$E11*MAC!N11</f>
        <v>0.04886457505980323</v>
      </c>
      <c r="R11" s="3">
        <f>$E11*MAC!O11</f>
        <v>0.043384435800759874</v>
      </c>
      <c r="S11" s="3">
        <f>$E11*MAC!P11</f>
        <v>0.03942655744700635</v>
      </c>
      <c r="T11" s="3">
        <f>$E11*MAC!Q11</f>
        <v>0.0363820356364267</v>
      </c>
      <c r="U11" s="3">
        <f>$E11*MAC!R11</f>
        <v>0.03394641818796299</v>
      </c>
      <c r="V11" s="3">
        <f>$E11*MAC!S11</f>
        <v>0.06545721892746227</v>
      </c>
      <c r="W11" s="3">
        <f>$E11*MAC!T11</f>
        <v>13.837351629084468</v>
      </c>
      <c r="X11" s="3">
        <f>$E11*MAC!U11</f>
        <v>13.806906410978671</v>
      </c>
      <c r="Y11" s="3">
        <f>$E11*MAC!V11</f>
        <v>13.806906410978671</v>
      </c>
      <c r="Z11" s="3">
        <f>$E11*MAC!W11</f>
        <v>13.806906410978671</v>
      </c>
      <c r="AA11" s="3">
        <f>$E11*MAC!X11</f>
        <v>13.791683801925771</v>
      </c>
      <c r="AB11" s="3">
        <f>$E11*MAC!Y11</f>
        <v>0.9270568913215006</v>
      </c>
      <c r="AC11" s="3">
        <f>$E11*MAC!Z11</f>
        <v>0.9224901086056311</v>
      </c>
      <c r="AD11" s="3">
        <f>$E11*MAC!AA11</f>
        <v>0.9194455867950515</v>
      </c>
      <c r="AE11" s="3">
        <f>$E11*MAC!AB11</f>
        <v>14.446255991200395</v>
      </c>
      <c r="AF11" s="3">
        <f>$E11*MAC!AC11</f>
        <v>9.849028057225137</v>
      </c>
      <c r="AG11" s="3">
        <f>$E11*MAC!AD11</f>
        <v>7.0024001643331735</v>
      </c>
      <c r="AH11" s="3">
        <f>$E11*MAC!AE11</f>
        <v>5.16046446893249</v>
      </c>
      <c r="AI11" s="3">
        <f>$E11*MAC!AF11</f>
        <v>3.912210526594838</v>
      </c>
      <c r="AJ11" s="3">
        <f>$E11*MAC!AG11</f>
        <v>3.0292992015267424</v>
      </c>
      <c r="AK11" s="3">
        <f>$E11*MAC!AH11</f>
        <v>2.3899496213050178</v>
      </c>
      <c r="AL11" s="3">
        <f>$E11*MAC!AI11</f>
        <v>1.9332713497180718</v>
      </c>
      <c r="AM11" s="1">
        <f>AtomW!I11</f>
        <v>0.16422151999999998</v>
      </c>
    </row>
    <row r="12" spans="1:39" ht="15.75">
      <c r="A12" s="1">
        <v>15</v>
      </c>
      <c r="B12" s="1" t="s">
        <v>116</v>
      </c>
      <c r="C12" s="23"/>
      <c r="D12" s="1">
        <f>C12*AtomW!C12</f>
        <v>0</v>
      </c>
      <c r="E12" s="1">
        <f t="shared" si="0"/>
        <v>0</v>
      </c>
      <c r="F12" s="3">
        <f>$E12*MAC!C12</f>
        <v>0</v>
      </c>
      <c r="G12" s="3">
        <f>$E12*MAC!D12</f>
        <v>0</v>
      </c>
      <c r="H12" s="3">
        <f>$E12*MAC!E12</f>
        <v>0</v>
      </c>
      <c r="I12" s="3">
        <f>$E12*MAC!F12</f>
        <v>0</v>
      </c>
      <c r="J12" s="3">
        <f>$E12*MAC!G12</f>
        <v>0</v>
      </c>
      <c r="K12" s="3">
        <f>$E12*MAC!H12</f>
        <v>0</v>
      </c>
      <c r="L12" s="3">
        <f>$E12*MAC!I12</f>
        <v>0</v>
      </c>
      <c r="M12" s="3">
        <f>$E12*MAC!J12</f>
        <v>0</v>
      </c>
      <c r="N12" s="3">
        <f>$E12*MAC!K12</f>
        <v>0</v>
      </c>
      <c r="O12" s="3">
        <f>$E12*MAC!L12</f>
        <v>0</v>
      </c>
      <c r="P12" s="3">
        <f>$E12*MAC!M12</f>
        <v>0</v>
      </c>
      <c r="Q12" s="3">
        <f>$E12*MAC!N12</f>
        <v>0</v>
      </c>
      <c r="R12" s="3">
        <f>$E12*MAC!O12</f>
        <v>0</v>
      </c>
      <c r="S12" s="3">
        <f>$E12*MAC!P12</f>
        <v>0</v>
      </c>
      <c r="T12" s="3">
        <f>$E12*MAC!Q12</f>
        <v>0</v>
      </c>
      <c r="U12" s="3">
        <f>$E12*MAC!R12</f>
        <v>0</v>
      </c>
      <c r="V12" s="3">
        <f>$E12*MAC!S12</f>
        <v>0</v>
      </c>
      <c r="W12" s="3">
        <f>$E12*MAC!T12</f>
        <v>0</v>
      </c>
      <c r="X12" s="3">
        <f>$E12*MAC!U12</f>
        <v>0</v>
      </c>
      <c r="Y12" s="3">
        <f>$E12*MAC!V12</f>
        <v>0</v>
      </c>
      <c r="Z12" s="3">
        <f>$E12*MAC!W12</f>
        <v>0</v>
      </c>
      <c r="AA12" s="3">
        <f>$E12*MAC!X12</f>
        <v>0</v>
      </c>
      <c r="AB12" s="3">
        <f>$E12*MAC!Y12</f>
        <v>0</v>
      </c>
      <c r="AC12" s="3">
        <f>$E12*MAC!Z12</f>
        <v>0</v>
      </c>
      <c r="AD12" s="3">
        <f>$E12*MAC!AA12</f>
        <v>0</v>
      </c>
      <c r="AE12" s="3">
        <f>$E12*MAC!AB12</f>
        <v>0</v>
      </c>
      <c r="AF12" s="3">
        <f>$E12*MAC!AC12</f>
        <v>0</v>
      </c>
      <c r="AG12" s="3">
        <f>$E12*MAC!AD12</f>
        <v>0</v>
      </c>
      <c r="AH12" s="3">
        <f>$E12*MAC!AE12</f>
        <v>0</v>
      </c>
      <c r="AI12" s="3">
        <f>$E12*MAC!AF12</f>
        <v>0</v>
      </c>
      <c r="AJ12" s="3">
        <f>$E12*MAC!AG12</f>
        <v>0</v>
      </c>
      <c r="AK12" s="3">
        <f>$E12*MAC!AH12</f>
        <v>0</v>
      </c>
      <c r="AL12" s="3">
        <f>$E12*MAC!AI12</f>
        <v>0</v>
      </c>
      <c r="AM12" s="1">
        <f>AtomW!I12</f>
        <v>0.17535125</v>
      </c>
    </row>
    <row r="13" spans="1:39" ht="15.75">
      <c r="A13" s="1">
        <v>16</v>
      </c>
      <c r="B13" s="1" t="s">
        <v>120</v>
      </c>
      <c r="C13" s="23"/>
      <c r="D13" s="1">
        <f>C13*AtomW!C13</f>
        <v>0</v>
      </c>
      <c r="E13" s="1">
        <f t="shared" si="0"/>
        <v>0</v>
      </c>
      <c r="F13" s="3">
        <f>$E13*MAC!C13</f>
        <v>0</v>
      </c>
      <c r="G13" s="3">
        <f>$E13*MAC!D13</f>
        <v>0</v>
      </c>
      <c r="H13" s="3">
        <f>$E13*MAC!E13</f>
        <v>0</v>
      </c>
      <c r="I13" s="3">
        <f>$E13*MAC!F13</f>
        <v>0</v>
      </c>
      <c r="J13" s="3">
        <f>$E13*MAC!G13</f>
        <v>0</v>
      </c>
      <c r="K13" s="3">
        <f>$E13*MAC!H13</f>
        <v>0</v>
      </c>
      <c r="L13" s="3">
        <f>$E13*MAC!I13</f>
        <v>0</v>
      </c>
      <c r="M13" s="3">
        <f>$E13*MAC!J13</f>
        <v>0</v>
      </c>
      <c r="N13" s="3">
        <f>$E13*MAC!K13</f>
        <v>0</v>
      </c>
      <c r="O13" s="3">
        <f>$E13*MAC!L13</f>
        <v>0</v>
      </c>
      <c r="P13" s="3">
        <f>$E13*MAC!M13</f>
        <v>0</v>
      </c>
      <c r="Q13" s="3">
        <f>$E13*MAC!N13</f>
        <v>0</v>
      </c>
      <c r="R13" s="3">
        <f>$E13*MAC!O13</f>
        <v>0</v>
      </c>
      <c r="S13" s="3">
        <f>$E13*MAC!P13</f>
        <v>0</v>
      </c>
      <c r="T13" s="3">
        <f>$E13*MAC!Q13</f>
        <v>0</v>
      </c>
      <c r="U13" s="3">
        <f>$E13*MAC!R13</f>
        <v>0</v>
      </c>
      <c r="V13" s="3">
        <f>$E13*MAC!S13</f>
        <v>0</v>
      </c>
      <c r="W13" s="3">
        <f>$E13*MAC!T13</f>
        <v>0</v>
      </c>
      <c r="X13" s="3">
        <f>$E13*MAC!U13</f>
        <v>0</v>
      </c>
      <c r="Y13" s="3">
        <f>$E13*MAC!V13</f>
        <v>0</v>
      </c>
      <c r="Z13" s="3">
        <f>$E13*MAC!W13</f>
        <v>0</v>
      </c>
      <c r="AA13" s="3">
        <f>$E13*MAC!X13</f>
        <v>0</v>
      </c>
      <c r="AB13" s="3">
        <f>$E13*MAC!Y13</f>
        <v>0</v>
      </c>
      <c r="AC13" s="3">
        <f>$E13*MAC!Z13</f>
        <v>0</v>
      </c>
      <c r="AD13" s="3">
        <f>$E13*MAC!AA13</f>
        <v>0</v>
      </c>
      <c r="AE13" s="3">
        <f>$E13*MAC!AB13</f>
        <v>0</v>
      </c>
      <c r="AF13" s="3">
        <f>$E13*MAC!AC13</f>
        <v>0</v>
      </c>
      <c r="AG13" s="3">
        <f>$E13*MAC!AD13</f>
        <v>0</v>
      </c>
      <c r="AH13" s="3">
        <f>$E13*MAC!AE13</f>
        <v>0</v>
      </c>
      <c r="AI13" s="3">
        <f>$E13*MAC!AF13</f>
        <v>0</v>
      </c>
      <c r="AJ13" s="3">
        <f>$E13*MAC!AG13</f>
        <v>0</v>
      </c>
      <c r="AK13" s="3">
        <f>$E13*MAC!AH13</f>
        <v>0</v>
      </c>
      <c r="AL13" s="3">
        <f>$E13*MAC!AI13</f>
        <v>0</v>
      </c>
      <c r="AM13" s="1">
        <f>AtomW!I13</f>
        <v>0.18618368</v>
      </c>
    </row>
    <row r="14" spans="1:39" ht="15.75">
      <c r="A14" s="1">
        <v>17</v>
      </c>
      <c r="B14" s="1" t="s">
        <v>117</v>
      </c>
      <c r="C14" s="14"/>
      <c r="D14" s="1">
        <f>C14*AtomW!C14</f>
        <v>0</v>
      </c>
      <c r="E14" s="1">
        <f t="shared" si="0"/>
        <v>0</v>
      </c>
      <c r="F14" s="3">
        <f>$E14*MAC!C14</f>
        <v>0</v>
      </c>
      <c r="G14" s="3">
        <f>$E14*MAC!D14</f>
        <v>0</v>
      </c>
      <c r="H14" s="3">
        <f>$E14*MAC!E14</f>
        <v>0</v>
      </c>
      <c r="I14" s="3">
        <f>$E14*MAC!F14</f>
        <v>0</v>
      </c>
      <c r="J14" s="3">
        <f>$E14*MAC!G14</f>
        <v>0</v>
      </c>
      <c r="K14" s="3">
        <f>$E14*MAC!H14</f>
        <v>0</v>
      </c>
      <c r="L14" s="3">
        <f>$E14*MAC!I14</f>
        <v>0</v>
      </c>
      <c r="M14" s="3">
        <f>$E14*MAC!J14</f>
        <v>0</v>
      </c>
      <c r="N14" s="3">
        <f>$E14*MAC!K14</f>
        <v>0</v>
      </c>
      <c r="O14" s="3">
        <f>$E14*MAC!L14</f>
        <v>0</v>
      </c>
      <c r="P14" s="3">
        <f>$E14*MAC!M14</f>
        <v>0</v>
      </c>
      <c r="Q14" s="3">
        <f>$E14*MAC!N14</f>
        <v>0</v>
      </c>
      <c r="R14" s="3">
        <f>$E14*MAC!O14</f>
        <v>0</v>
      </c>
      <c r="S14" s="3">
        <f>$E14*MAC!P14</f>
        <v>0</v>
      </c>
      <c r="T14" s="3">
        <f>$E14*MAC!Q14</f>
        <v>0</v>
      </c>
      <c r="U14" s="3">
        <f>$E14*MAC!R14</f>
        <v>0</v>
      </c>
      <c r="V14" s="3">
        <f>$E14*MAC!S14</f>
        <v>0</v>
      </c>
      <c r="W14" s="3">
        <f>$E14*MAC!T14</f>
        <v>0</v>
      </c>
      <c r="X14" s="3">
        <f>$E14*MAC!U14</f>
        <v>0</v>
      </c>
      <c r="Y14" s="3">
        <f>$E14*MAC!V14</f>
        <v>0</v>
      </c>
      <c r="Z14" s="3">
        <f>$E14*MAC!W14</f>
        <v>0</v>
      </c>
      <c r="AA14" s="3">
        <f>$E14*MAC!X14</f>
        <v>0</v>
      </c>
      <c r="AB14" s="3">
        <f>$E14*MAC!Y14</f>
        <v>0</v>
      </c>
      <c r="AC14" s="3">
        <f>$E14*MAC!Z14</f>
        <v>0</v>
      </c>
      <c r="AD14" s="3">
        <f>$E14*MAC!AA14</f>
        <v>0</v>
      </c>
      <c r="AE14" s="3">
        <f>$E14*MAC!AB14</f>
        <v>0</v>
      </c>
      <c r="AF14" s="3">
        <f>$E14*MAC!AC14</f>
        <v>0</v>
      </c>
      <c r="AG14" s="3">
        <f>$E14*MAC!AD14</f>
        <v>0</v>
      </c>
      <c r="AH14" s="3">
        <f>$E14*MAC!AE14</f>
        <v>0</v>
      </c>
      <c r="AI14" s="3">
        <f>$E14*MAC!AF14</f>
        <v>0</v>
      </c>
      <c r="AJ14" s="3">
        <f>$E14*MAC!AG14</f>
        <v>0</v>
      </c>
      <c r="AK14" s="3">
        <f>$E14*MAC!AH14</f>
        <v>0</v>
      </c>
      <c r="AL14" s="3">
        <f>$E14*MAC!AI14</f>
        <v>0</v>
      </c>
      <c r="AM14" s="1">
        <f>AtomW!I14</f>
        <v>0.19672379</v>
      </c>
    </row>
    <row r="15" spans="1:39" ht="15.75">
      <c r="A15" s="1">
        <v>19</v>
      </c>
      <c r="B15" s="1" t="s">
        <v>121</v>
      </c>
      <c r="C15" s="23"/>
      <c r="D15" s="1">
        <f>C15*AtomW!C15</f>
        <v>0</v>
      </c>
      <c r="E15" s="1">
        <f t="shared" si="0"/>
        <v>0</v>
      </c>
      <c r="F15" s="3">
        <f>$E15*MAC!C15</f>
        <v>0</v>
      </c>
      <c r="G15" s="3">
        <f>$E15*MAC!D15</f>
        <v>0</v>
      </c>
      <c r="H15" s="3">
        <f>$E15*MAC!E15</f>
        <v>0</v>
      </c>
      <c r="I15" s="3">
        <f>$E15*MAC!F15</f>
        <v>0</v>
      </c>
      <c r="J15" s="3">
        <f>$E15*MAC!G15</f>
        <v>0</v>
      </c>
      <c r="K15" s="3">
        <f>$E15*MAC!H15</f>
        <v>0</v>
      </c>
      <c r="L15" s="3">
        <f>$E15*MAC!I15</f>
        <v>0</v>
      </c>
      <c r="M15" s="3">
        <f>$E15*MAC!J15</f>
        <v>0</v>
      </c>
      <c r="N15" s="3">
        <f>$E15*MAC!K15</f>
        <v>0</v>
      </c>
      <c r="O15" s="3">
        <f>$E15*MAC!L15</f>
        <v>0</v>
      </c>
      <c r="P15" s="3">
        <f>$E15*MAC!M15</f>
        <v>0</v>
      </c>
      <c r="Q15" s="3">
        <f>$E15*MAC!N15</f>
        <v>0</v>
      </c>
      <c r="R15" s="3">
        <f>$E15*MAC!O15</f>
        <v>0</v>
      </c>
      <c r="S15" s="3">
        <f>$E15*MAC!P15</f>
        <v>0</v>
      </c>
      <c r="T15" s="3">
        <f>$E15*MAC!Q15</f>
        <v>0</v>
      </c>
      <c r="U15" s="3">
        <f>$E15*MAC!R15</f>
        <v>0</v>
      </c>
      <c r="V15" s="3">
        <f>$E15*MAC!S15</f>
        <v>0</v>
      </c>
      <c r="W15" s="3">
        <f>$E15*MAC!T15</f>
        <v>0</v>
      </c>
      <c r="X15" s="3">
        <f>$E15*MAC!U15</f>
        <v>0</v>
      </c>
      <c r="Y15" s="3">
        <f>$E15*MAC!V15</f>
        <v>0</v>
      </c>
      <c r="Z15" s="3">
        <f>$E15*MAC!W15</f>
        <v>0</v>
      </c>
      <c r="AA15" s="3">
        <f>$E15*MAC!X15</f>
        <v>0</v>
      </c>
      <c r="AB15" s="3">
        <f>$E15*MAC!Y15</f>
        <v>0</v>
      </c>
      <c r="AC15" s="3">
        <f>$E15*MAC!Z15</f>
        <v>0</v>
      </c>
      <c r="AD15" s="3">
        <f>$E15*MAC!AA15</f>
        <v>0</v>
      </c>
      <c r="AE15" s="3">
        <f>$E15*MAC!AB15</f>
        <v>0</v>
      </c>
      <c r="AF15" s="3">
        <f>$E15*MAC!AC15</f>
        <v>0</v>
      </c>
      <c r="AG15" s="3">
        <f>$E15*MAC!AD15</f>
        <v>0</v>
      </c>
      <c r="AH15" s="3">
        <f>$E15*MAC!AE15</f>
        <v>0</v>
      </c>
      <c r="AI15" s="3">
        <f>$E15*MAC!AF15</f>
        <v>0</v>
      </c>
      <c r="AJ15" s="3">
        <f>$E15*MAC!AG15</f>
        <v>0</v>
      </c>
      <c r="AK15" s="3">
        <f>$E15*MAC!AH15</f>
        <v>0</v>
      </c>
      <c r="AL15" s="3">
        <f>$E15*MAC!AI15</f>
        <v>0</v>
      </c>
      <c r="AM15" s="1">
        <f>AtomW!I15</f>
        <v>0.21694697</v>
      </c>
    </row>
    <row r="16" spans="1:39" ht="15.75">
      <c r="A16" s="1">
        <v>20</v>
      </c>
      <c r="B16" s="1" t="s">
        <v>118</v>
      </c>
      <c r="C16" s="23"/>
      <c r="D16" s="1">
        <f>C16*AtomW!C16</f>
        <v>0</v>
      </c>
      <c r="E16" s="1">
        <f t="shared" si="0"/>
        <v>0</v>
      </c>
      <c r="F16" s="3">
        <f>$E16*MAC!C16</f>
        <v>0</v>
      </c>
      <c r="G16" s="3">
        <f>$E16*MAC!D16</f>
        <v>0</v>
      </c>
      <c r="H16" s="3">
        <f>$E16*MAC!E16</f>
        <v>0</v>
      </c>
      <c r="I16" s="3">
        <f>$E16*MAC!F16</f>
        <v>0</v>
      </c>
      <c r="J16" s="3">
        <f>$E16*MAC!G16</f>
        <v>0</v>
      </c>
      <c r="K16" s="3">
        <f>$E16*MAC!H16</f>
        <v>0</v>
      </c>
      <c r="L16" s="3">
        <f>$E16*MAC!I16</f>
        <v>0</v>
      </c>
      <c r="M16" s="3">
        <f>$E16*MAC!J16</f>
        <v>0</v>
      </c>
      <c r="N16" s="3">
        <f>$E16*MAC!K16</f>
        <v>0</v>
      </c>
      <c r="O16" s="3">
        <f>$E16*MAC!L16</f>
        <v>0</v>
      </c>
      <c r="P16" s="3">
        <f>$E16*MAC!M16</f>
        <v>0</v>
      </c>
      <c r="Q16" s="3">
        <f>$E16*MAC!N16</f>
        <v>0</v>
      </c>
      <c r="R16" s="3">
        <f>$E16*MAC!O16</f>
        <v>0</v>
      </c>
      <c r="S16" s="3">
        <f>$E16*MAC!P16</f>
        <v>0</v>
      </c>
      <c r="T16" s="3">
        <f>$E16*MAC!Q16</f>
        <v>0</v>
      </c>
      <c r="U16" s="3">
        <f>$E16*MAC!R16</f>
        <v>0</v>
      </c>
      <c r="V16" s="3">
        <f>$E16*MAC!S16</f>
        <v>0</v>
      </c>
      <c r="W16" s="3">
        <f>$E16*MAC!T16</f>
        <v>0</v>
      </c>
      <c r="X16" s="3">
        <f>$E16*MAC!U16</f>
        <v>0</v>
      </c>
      <c r="Y16" s="3">
        <f>$E16*MAC!V16</f>
        <v>0</v>
      </c>
      <c r="Z16" s="3">
        <f>$E16*MAC!W16</f>
        <v>0</v>
      </c>
      <c r="AA16" s="3">
        <f>$E16*MAC!X16</f>
        <v>0</v>
      </c>
      <c r="AB16" s="3">
        <f>$E16*MAC!Y16</f>
        <v>0</v>
      </c>
      <c r="AC16" s="3">
        <f>$E16*MAC!Z16</f>
        <v>0</v>
      </c>
      <c r="AD16" s="3">
        <f>$E16*MAC!AA16</f>
        <v>0</v>
      </c>
      <c r="AE16" s="3">
        <f>$E16*MAC!AB16</f>
        <v>0</v>
      </c>
      <c r="AF16" s="3">
        <f>$E16*MAC!AC16</f>
        <v>0</v>
      </c>
      <c r="AG16" s="3">
        <f>$E16*MAC!AD16</f>
        <v>0</v>
      </c>
      <c r="AH16" s="3">
        <f>$E16*MAC!AE16</f>
        <v>0</v>
      </c>
      <c r="AI16" s="3">
        <f>$E16*MAC!AF16</f>
        <v>0</v>
      </c>
      <c r="AJ16" s="3">
        <f>$E16*MAC!AG16</f>
        <v>0</v>
      </c>
      <c r="AK16" s="3">
        <f>$E16*MAC!AH16</f>
        <v>0</v>
      </c>
      <c r="AL16" s="3">
        <f>$E16*MAC!AI16</f>
        <v>0</v>
      </c>
      <c r="AM16" s="1">
        <f>AtomW!I16</f>
        <v>0.22664</v>
      </c>
    </row>
    <row r="17" spans="1:39" ht="15.75">
      <c r="A17" s="1">
        <v>22</v>
      </c>
      <c r="B17" s="1" t="s">
        <v>373</v>
      </c>
      <c r="C17" s="23"/>
      <c r="D17" s="1">
        <f>C17*AtomW!C17</f>
        <v>0</v>
      </c>
      <c r="E17" s="1">
        <f t="shared" si="0"/>
        <v>0</v>
      </c>
      <c r="F17" s="3">
        <f>$E17*MAC!C17</f>
        <v>0</v>
      </c>
      <c r="G17" s="3">
        <f>$E17*MAC!D17</f>
        <v>0</v>
      </c>
      <c r="H17" s="3">
        <f>$E17*MAC!E17</f>
        <v>0</v>
      </c>
      <c r="I17" s="3">
        <f>$E17*MAC!F17</f>
        <v>0</v>
      </c>
      <c r="J17" s="3">
        <f>$E17*MAC!G17</f>
        <v>0</v>
      </c>
      <c r="K17" s="3">
        <f>$E17*MAC!H17</f>
        <v>0</v>
      </c>
      <c r="L17" s="3">
        <f>$E17*MAC!I17</f>
        <v>0</v>
      </c>
      <c r="M17" s="3">
        <f>$E17*MAC!J17</f>
        <v>0</v>
      </c>
      <c r="N17" s="3">
        <f>$E17*MAC!K17</f>
        <v>0</v>
      </c>
      <c r="O17" s="3">
        <f>$E17*MAC!L17</f>
        <v>0</v>
      </c>
      <c r="P17" s="3">
        <f>$E17*MAC!M17</f>
        <v>0</v>
      </c>
      <c r="Q17" s="3">
        <f>$E17*MAC!N17</f>
        <v>0</v>
      </c>
      <c r="R17" s="3">
        <f>$E17*MAC!O17</f>
        <v>0</v>
      </c>
      <c r="S17" s="3">
        <f>$E17*MAC!P17</f>
        <v>0</v>
      </c>
      <c r="T17" s="3">
        <f>$E17*MAC!Q17</f>
        <v>0</v>
      </c>
      <c r="U17" s="3">
        <f>$E17*MAC!R17</f>
        <v>0</v>
      </c>
      <c r="V17" s="3">
        <f>$E17*MAC!S17</f>
        <v>0</v>
      </c>
      <c r="W17" s="2">
        <f>$E17*MAC!T17</f>
        <v>0</v>
      </c>
      <c r="X17" s="2">
        <f>$E17*MAC!U17</f>
        <v>0</v>
      </c>
      <c r="Y17" s="3">
        <f>$E17*MAC!V17</f>
        <v>0</v>
      </c>
      <c r="Z17" s="3">
        <f>$E17*MAC!W17</f>
        <v>0</v>
      </c>
      <c r="AA17" s="3">
        <f>$E17*MAC!X17</f>
        <v>0</v>
      </c>
      <c r="AB17" s="3">
        <f>$E17*MAC!Y17</f>
        <v>0</v>
      </c>
      <c r="AC17" s="3">
        <f>$E17*MAC!Z17</f>
        <v>0</v>
      </c>
      <c r="AD17" s="3">
        <f>$E17*MAC!AA17</f>
        <v>0</v>
      </c>
      <c r="AE17" s="3">
        <f>$E17*MAC!AB17</f>
        <v>0</v>
      </c>
      <c r="AF17" s="3">
        <f>$E17*MAC!AC17</f>
        <v>0</v>
      </c>
      <c r="AG17" s="3">
        <f>$E17*MAC!AD17</f>
        <v>0</v>
      </c>
      <c r="AH17" s="3">
        <f>$E17*MAC!AE17</f>
        <v>0</v>
      </c>
      <c r="AI17" s="3">
        <f>$E17*MAC!AF17</f>
        <v>0</v>
      </c>
      <c r="AJ17" s="3">
        <f>$E17*MAC!AG17</f>
        <v>0</v>
      </c>
      <c r="AK17" s="3">
        <f>$E17*MAC!AH17</f>
        <v>0</v>
      </c>
      <c r="AL17" s="3">
        <f>$E17*MAC!AI17</f>
        <v>0</v>
      </c>
      <c r="AM17" s="1">
        <f>AtomW!I17</f>
        <v>0.24521383999999996</v>
      </c>
    </row>
    <row r="18" spans="1:39" ht="15.75">
      <c r="A18" s="1">
        <v>23</v>
      </c>
      <c r="B18" s="1" t="s">
        <v>320</v>
      </c>
      <c r="C18" s="23"/>
      <c r="D18" s="1">
        <f>C18*AtomW!C18</f>
        <v>0</v>
      </c>
      <c r="E18" s="1">
        <f t="shared" si="0"/>
        <v>0</v>
      </c>
      <c r="F18" s="3">
        <f>$E18*MAC!C18</f>
        <v>0</v>
      </c>
      <c r="G18" s="3">
        <f>$E18*MAC!D18</f>
        <v>0</v>
      </c>
      <c r="H18" s="3">
        <f>$E18*MAC!E18</f>
        <v>0</v>
      </c>
      <c r="I18" s="3">
        <f>$E18*MAC!F18</f>
        <v>0</v>
      </c>
      <c r="J18" s="3">
        <f>$E18*MAC!G18</f>
        <v>0</v>
      </c>
      <c r="K18" s="3">
        <f>$E18*MAC!H18</f>
        <v>0</v>
      </c>
      <c r="L18" s="3">
        <f>$E18*MAC!I18</f>
        <v>0</v>
      </c>
      <c r="M18" s="3">
        <f>$E18*MAC!J18</f>
        <v>0</v>
      </c>
      <c r="N18" s="3">
        <f>$E18*MAC!K18</f>
        <v>0</v>
      </c>
      <c r="O18" s="3">
        <f>$E18*MAC!L18</f>
        <v>0</v>
      </c>
      <c r="P18" s="3">
        <f>$E18*MAC!M18</f>
        <v>0</v>
      </c>
      <c r="Q18" s="3">
        <f>$E18*MAC!N18</f>
        <v>0</v>
      </c>
      <c r="R18" s="3">
        <f>$E18*MAC!O18</f>
        <v>0</v>
      </c>
      <c r="S18" s="3">
        <f>$E18*MAC!P18</f>
        <v>0</v>
      </c>
      <c r="T18" s="3">
        <f>$E18*MAC!Q18</f>
        <v>0</v>
      </c>
      <c r="U18" s="3">
        <f>$E18*MAC!R18</f>
        <v>0</v>
      </c>
      <c r="V18" s="3">
        <f>$E18*MAC!S18</f>
        <v>0</v>
      </c>
      <c r="W18" s="3">
        <f>$E18*MAC!T18</f>
        <v>0</v>
      </c>
      <c r="X18" s="3">
        <f>$E18*MAC!U18</f>
        <v>0</v>
      </c>
      <c r="Y18" s="3">
        <f>$E18*MAC!V18</f>
        <v>0</v>
      </c>
      <c r="Z18" s="3">
        <f>$E18*MAC!W18</f>
        <v>0</v>
      </c>
      <c r="AA18" s="3">
        <f>$E18*MAC!X18</f>
        <v>0</v>
      </c>
      <c r="AB18" s="3">
        <f>$E18*MAC!Y18</f>
        <v>0</v>
      </c>
      <c r="AC18" s="3">
        <f>$E18*MAC!Z18</f>
        <v>0</v>
      </c>
      <c r="AD18" s="3">
        <f>$E18*MAC!AA18</f>
        <v>0</v>
      </c>
      <c r="AE18" s="3">
        <f>$E18*MAC!AB18</f>
        <v>0</v>
      </c>
      <c r="AF18" s="3">
        <f>$E18*MAC!AC18</f>
        <v>0</v>
      </c>
      <c r="AG18" s="3">
        <f>$E18*MAC!AD18</f>
        <v>0</v>
      </c>
      <c r="AH18" s="3">
        <f>$E18*MAC!AE18</f>
        <v>0</v>
      </c>
      <c r="AI18" s="3">
        <f>$E18*MAC!AF18</f>
        <v>0</v>
      </c>
      <c r="AJ18" s="3">
        <f>$E18*MAC!AG18</f>
        <v>0</v>
      </c>
      <c r="AK18" s="3">
        <f>$E18*MAC!AH18</f>
        <v>0</v>
      </c>
      <c r="AL18" s="3">
        <f>$E18*MAC!AI18</f>
        <v>0</v>
      </c>
      <c r="AM18" s="1">
        <f>AtomW!I18</f>
        <v>0.25410461</v>
      </c>
    </row>
    <row r="19" spans="1:39" ht="15.75">
      <c r="A19" s="1">
        <v>24</v>
      </c>
      <c r="B19" s="1" t="s">
        <v>338</v>
      </c>
      <c r="C19" s="23"/>
      <c r="D19" s="1">
        <f>C19*AtomW!C19</f>
        <v>0</v>
      </c>
      <c r="E19" s="1">
        <f t="shared" si="0"/>
        <v>0</v>
      </c>
      <c r="F19" s="3">
        <f>$E19*MAC!C19</f>
        <v>0</v>
      </c>
      <c r="G19" s="3">
        <f>$E19*MAC!D19</f>
        <v>0</v>
      </c>
      <c r="H19" s="3">
        <f>$E19*MAC!E19</f>
        <v>0</v>
      </c>
      <c r="I19" s="3">
        <f>$E19*MAC!F19</f>
        <v>0</v>
      </c>
      <c r="J19" s="3">
        <f>$E19*MAC!G19</f>
        <v>0</v>
      </c>
      <c r="K19" s="3">
        <f>$E19*MAC!H19</f>
        <v>0</v>
      </c>
      <c r="L19" s="3">
        <f>$E19*MAC!I19</f>
        <v>0</v>
      </c>
      <c r="M19" s="3">
        <f>$E19*MAC!J19</f>
        <v>0</v>
      </c>
      <c r="N19" s="3">
        <f>$E19*MAC!K19</f>
        <v>0</v>
      </c>
      <c r="O19" s="3">
        <f>$E19*MAC!L19</f>
        <v>0</v>
      </c>
      <c r="P19" s="3">
        <f>$E19*MAC!M19</f>
        <v>0</v>
      </c>
      <c r="Q19" s="3">
        <f>$E19*MAC!N19</f>
        <v>0</v>
      </c>
      <c r="R19" s="3">
        <f>$E19*MAC!O19</f>
        <v>0</v>
      </c>
      <c r="S19" s="3">
        <f>$E19*MAC!P19</f>
        <v>0</v>
      </c>
      <c r="T19" s="3">
        <f>$E19*MAC!Q19</f>
        <v>0</v>
      </c>
      <c r="U19" s="3">
        <f>$E19*MAC!R19</f>
        <v>0</v>
      </c>
      <c r="V19" s="3">
        <f>$E19*MAC!S19</f>
        <v>0</v>
      </c>
      <c r="W19" s="3">
        <f>$E19*MAC!T19</f>
        <v>0</v>
      </c>
      <c r="X19" s="3">
        <f>$E19*MAC!U19</f>
        <v>0</v>
      </c>
      <c r="Y19" s="3">
        <f>$E19*MAC!V19</f>
        <v>0</v>
      </c>
      <c r="Z19" s="3">
        <f>$E19*MAC!W19</f>
        <v>0</v>
      </c>
      <c r="AA19" s="3">
        <f>$E19*MAC!X19</f>
        <v>0</v>
      </c>
      <c r="AB19" s="3">
        <f>$E19*MAC!Y19</f>
        <v>0</v>
      </c>
      <c r="AC19" s="3">
        <f>$E19*MAC!Z19</f>
        <v>0</v>
      </c>
      <c r="AD19" s="3">
        <f>$E19*MAC!AA19</f>
        <v>0</v>
      </c>
      <c r="AE19" s="3">
        <f>$E19*MAC!AB19</f>
        <v>0</v>
      </c>
      <c r="AF19" s="3">
        <f>$E19*MAC!AC19</f>
        <v>0</v>
      </c>
      <c r="AG19" s="3">
        <f>$E19*MAC!AD19</f>
        <v>0</v>
      </c>
      <c r="AH19" s="3">
        <f>$E19*MAC!AE19</f>
        <v>0</v>
      </c>
      <c r="AI19" s="3">
        <f>$E19*MAC!AF19</f>
        <v>0</v>
      </c>
      <c r="AJ19" s="3">
        <f>$E19*MAC!AG19</f>
        <v>0</v>
      </c>
      <c r="AK19" s="3">
        <f>$E19*MAC!AH19</f>
        <v>0</v>
      </c>
      <c r="AL19" s="3">
        <f>$E19*MAC!AI19</f>
        <v>0</v>
      </c>
      <c r="AM19" s="1">
        <f>AtomW!I19</f>
        <v>0.26273792</v>
      </c>
    </row>
    <row r="20" spans="1:39" ht="15.75">
      <c r="A20" s="1">
        <v>25</v>
      </c>
      <c r="B20" s="1" t="s">
        <v>339</v>
      </c>
      <c r="C20" s="23"/>
      <c r="D20" s="1">
        <f>C20*AtomW!C20</f>
        <v>0</v>
      </c>
      <c r="E20" s="1">
        <f t="shared" si="0"/>
        <v>0</v>
      </c>
      <c r="F20" s="3">
        <f>$E20*MAC!C20</f>
        <v>0</v>
      </c>
      <c r="G20" s="3">
        <f>$E20*MAC!D20</f>
        <v>0</v>
      </c>
      <c r="H20" s="3">
        <f>$E20*MAC!E20</f>
        <v>0</v>
      </c>
      <c r="I20" s="3">
        <f>$E20*MAC!F20</f>
        <v>0</v>
      </c>
      <c r="J20" s="3">
        <f>$E20*MAC!G20</f>
        <v>0</v>
      </c>
      <c r="K20" s="3">
        <f>$E20*MAC!H20</f>
        <v>0</v>
      </c>
      <c r="L20" s="3">
        <f>$E20*MAC!I20</f>
        <v>0</v>
      </c>
      <c r="M20" s="3">
        <f>$E20*MAC!J20</f>
        <v>0</v>
      </c>
      <c r="N20" s="3">
        <f>$E20*MAC!K20</f>
        <v>0</v>
      </c>
      <c r="O20" s="3">
        <f>$E20*MAC!L20</f>
        <v>0</v>
      </c>
      <c r="P20" s="3">
        <f>$E20*MAC!M20</f>
        <v>0</v>
      </c>
      <c r="Q20" s="3">
        <f>$E20*MAC!N20</f>
        <v>0</v>
      </c>
      <c r="R20" s="3">
        <f>$E20*MAC!O20</f>
        <v>0</v>
      </c>
      <c r="S20" s="3">
        <f>$E20*MAC!P20</f>
        <v>0</v>
      </c>
      <c r="T20" s="3">
        <f>$E20*MAC!Q20</f>
        <v>0</v>
      </c>
      <c r="U20" s="3">
        <f>$E20*MAC!R20</f>
        <v>0</v>
      </c>
      <c r="V20" s="3">
        <f>$E20*MAC!S20</f>
        <v>0</v>
      </c>
      <c r="W20" s="3">
        <f>$E20*MAC!T20</f>
        <v>0</v>
      </c>
      <c r="X20" s="3">
        <f>$E20*MAC!U20</f>
        <v>0</v>
      </c>
      <c r="Y20" s="3">
        <f>$E20*MAC!V20</f>
        <v>0</v>
      </c>
      <c r="Z20" s="3">
        <f>$E20*MAC!W20</f>
        <v>0</v>
      </c>
      <c r="AA20" s="3">
        <f>$E20*MAC!X20</f>
        <v>0</v>
      </c>
      <c r="AB20" s="3">
        <f>$E20*MAC!Y20</f>
        <v>0</v>
      </c>
      <c r="AC20" s="3">
        <f>$E20*MAC!Z20</f>
        <v>0</v>
      </c>
      <c r="AD20" s="3">
        <f>$E20*MAC!AA20</f>
        <v>0</v>
      </c>
      <c r="AE20" s="3">
        <f>$E20*MAC!AB20</f>
        <v>0</v>
      </c>
      <c r="AF20" s="3">
        <f>$E20*MAC!AC20</f>
        <v>0</v>
      </c>
      <c r="AG20" s="3">
        <f>$E20*MAC!AD20</f>
        <v>0</v>
      </c>
      <c r="AH20" s="3">
        <f>$E20*MAC!AE20</f>
        <v>0</v>
      </c>
      <c r="AI20" s="3">
        <f>$E20*MAC!AF20</f>
        <v>0</v>
      </c>
      <c r="AJ20" s="3">
        <f>$E20*MAC!AG20</f>
        <v>0</v>
      </c>
      <c r="AK20" s="3">
        <f>$E20*MAC!AH20</f>
        <v>0</v>
      </c>
      <c r="AL20" s="3">
        <f>$E20*MAC!AI20</f>
        <v>0</v>
      </c>
      <c r="AM20" s="1">
        <f>AtomW!I20</f>
        <v>0.27111874999999996</v>
      </c>
    </row>
    <row r="21" spans="1:39" ht="15.75">
      <c r="A21" s="1">
        <v>26</v>
      </c>
      <c r="B21" s="1" t="s">
        <v>340</v>
      </c>
      <c r="C21" s="45"/>
      <c r="D21" s="1">
        <f>C21*AtomW!C21</f>
        <v>0</v>
      </c>
      <c r="E21" s="1">
        <f t="shared" si="0"/>
        <v>0</v>
      </c>
      <c r="F21" s="3">
        <f>$E21*MAC!C21</f>
        <v>0</v>
      </c>
      <c r="G21" s="3">
        <f>$E21*MAC!D21</f>
        <v>0</v>
      </c>
      <c r="H21" s="3">
        <f>$E21*MAC!E21</f>
        <v>0</v>
      </c>
      <c r="I21" s="3">
        <f>$E21*MAC!F21</f>
        <v>0</v>
      </c>
      <c r="J21" s="3">
        <f>$E21*MAC!G21</f>
        <v>0</v>
      </c>
      <c r="K21" s="3">
        <f>$E21*MAC!H21</f>
        <v>0</v>
      </c>
      <c r="L21" s="3">
        <f>$E21*MAC!I21</f>
        <v>0</v>
      </c>
      <c r="M21" s="3">
        <f>$E21*MAC!J21</f>
        <v>0</v>
      </c>
      <c r="N21" s="3">
        <f>$E21*MAC!K21</f>
        <v>0</v>
      </c>
      <c r="O21" s="3">
        <f>$E21*MAC!L21</f>
        <v>0</v>
      </c>
      <c r="P21" s="3">
        <f>$E21*MAC!M21</f>
        <v>0</v>
      </c>
      <c r="Q21" s="3">
        <f>$E21*MAC!N21</f>
        <v>0</v>
      </c>
      <c r="R21" s="3">
        <f>$E21*MAC!O21</f>
        <v>0</v>
      </c>
      <c r="S21" s="3">
        <f>$E21*MAC!P21</f>
        <v>0</v>
      </c>
      <c r="T21" s="3">
        <f>$E21*MAC!Q21</f>
        <v>0</v>
      </c>
      <c r="U21" s="3">
        <f>$E21*MAC!R21</f>
        <v>0</v>
      </c>
      <c r="V21" s="3">
        <f>$E21*MAC!S21</f>
        <v>0</v>
      </c>
      <c r="W21" s="3">
        <f>$E21*MAC!T21</f>
        <v>0</v>
      </c>
      <c r="X21" s="3">
        <f>$E21*MAC!U21</f>
        <v>0</v>
      </c>
      <c r="Y21" s="3">
        <f>$E21*MAC!V21</f>
        <v>0</v>
      </c>
      <c r="Z21" s="3">
        <f>$E21*MAC!W21</f>
        <v>0</v>
      </c>
      <c r="AA21" s="3">
        <f>$E21*MAC!X21</f>
        <v>0</v>
      </c>
      <c r="AB21" s="3">
        <f>$E21*MAC!Y21</f>
        <v>0</v>
      </c>
      <c r="AC21" s="3">
        <f>$E21*MAC!Z21</f>
        <v>0</v>
      </c>
      <c r="AD21" s="3">
        <f>$E21*MAC!AA21</f>
        <v>0</v>
      </c>
      <c r="AE21" s="3">
        <f>$E21*MAC!AB21</f>
        <v>0</v>
      </c>
      <c r="AF21" s="3">
        <f>$E21*MAC!AC21</f>
        <v>0</v>
      </c>
      <c r="AG21" s="3">
        <f>$E21*MAC!AD21</f>
        <v>0</v>
      </c>
      <c r="AH21" s="3">
        <f>$E21*MAC!AE21</f>
        <v>0</v>
      </c>
      <c r="AI21" s="3">
        <f>$E21*MAC!AF21</f>
        <v>0</v>
      </c>
      <c r="AJ21" s="3">
        <f>$E21*MAC!AG21</f>
        <v>0</v>
      </c>
      <c r="AK21" s="3">
        <f>$E21*MAC!AH21</f>
        <v>0</v>
      </c>
      <c r="AL21" s="3">
        <f>$E21*MAC!AI21</f>
        <v>0</v>
      </c>
      <c r="AM21" s="1">
        <f>AtomW!I21</f>
        <v>0.27925208</v>
      </c>
    </row>
    <row r="22" spans="1:39" ht="15.75">
      <c r="A22" s="1">
        <v>27</v>
      </c>
      <c r="B22" s="1" t="s">
        <v>342</v>
      </c>
      <c r="C22" s="23"/>
      <c r="D22" s="1">
        <f>C22*AtomW!C22</f>
        <v>0</v>
      </c>
      <c r="E22" s="1">
        <f t="shared" si="0"/>
        <v>0</v>
      </c>
      <c r="F22" s="3">
        <f>$E22*MAC!C22</f>
        <v>0</v>
      </c>
      <c r="G22" s="3">
        <f>$E22*MAC!D22</f>
        <v>0</v>
      </c>
      <c r="H22" s="3">
        <f>$E22*MAC!E22</f>
        <v>0</v>
      </c>
      <c r="I22" s="3">
        <f>$E22*MAC!F22</f>
        <v>0</v>
      </c>
      <c r="J22" s="3">
        <f>$E22*MAC!G22</f>
        <v>0</v>
      </c>
      <c r="K22" s="3">
        <f>$E22*MAC!H22</f>
        <v>0</v>
      </c>
      <c r="L22" s="3">
        <f>$E22*MAC!I22</f>
        <v>0</v>
      </c>
      <c r="M22" s="3">
        <f>$E22*MAC!J22</f>
        <v>0</v>
      </c>
      <c r="N22" s="3">
        <f>$E22*MAC!K22</f>
        <v>0</v>
      </c>
      <c r="O22" s="3">
        <f>$E22*MAC!L22</f>
        <v>0</v>
      </c>
      <c r="P22" s="3">
        <f>$E22*MAC!M22</f>
        <v>0</v>
      </c>
      <c r="Q22" s="3">
        <f>$E22*MAC!N22</f>
        <v>0</v>
      </c>
      <c r="R22" s="3">
        <f>$E22*MAC!O22</f>
        <v>0</v>
      </c>
      <c r="S22" s="3">
        <f>$E22*MAC!P22</f>
        <v>0</v>
      </c>
      <c r="T22" s="3">
        <f>$E22*MAC!Q22</f>
        <v>0</v>
      </c>
      <c r="U22" s="3">
        <f>$E22*MAC!R22</f>
        <v>0</v>
      </c>
      <c r="V22" s="3">
        <f>$E22*MAC!S22</f>
        <v>0</v>
      </c>
      <c r="W22" s="3">
        <f>$E22*MAC!T22</f>
        <v>0</v>
      </c>
      <c r="X22" s="3">
        <f>$E22*MAC!U22</f>
        <v>0</v>
      </c>
      <c r="Y22" s="3">
        <f>$E22*MAC!V22</f>
        <v>0</v>
      </c>
      <c r="Z22" s="3">
        <f>$E22*MAC!W22</f>
        <v>0</v>
      </c>
      <c r="AA22" s="3">
        <f>$E22*MAC!X22</f>
        <v>0</v>
      </c>
      <c r="AB22" s="3">
        <f>$E22*MAC!Y22</f>
        <v>0</v>
      </c>
      <c r="AC22" s="3">
        <f>$E22*MAC!Z22</f>
        <v>0</v>
      </c>
      <c r="AD22" s="3">
        <f>$E22*MAC!AA22</f>
        <v>0</v>
      </c>
      <c r="AE22" s="3">
        <f>$E22*MAC!AB22</f>
        <v>0</v>
      </c>
      <c r="AF22" s="3">
        <f>$E22*MAC!AC22</f>
        <v>0</v>
      </c>
      <c r="AG22" s="3">
        <f>$E22*MAC!AD22</f>
        <v>0</v>
      </c>
      <c r="AH22" s="3">
        <f>$E22*MAC!AE22</f>
        <v>0</v>
      </c>
      <c r="AI22" s="3">
        <f>$E22*MAC!AF22</f>
        <v>0</v>
      </c>
      <c r="AJ22" s="3">
        <f>$E22*MAC!AG22</f>
        <v>0</v>
      </c>
      <c r="AK22" s="3">
        <f>$E22*MAC!AH22</f>
        <v>0</v>
      </c>
      <c r="AL22" s="3">
        <f>$E22*MAC!AI22</f>
        <v>0</v>
      </c>
      <c r="AM22" s="1">
        <f>AtomW!I22</f>
        <v>0.28714289</v>
      </c>
    </row>
    <row r="23" spans="1:39" ht="15.75">
      <c r="A23" s="1">
        <v>28</v>
      </c>
      <c r="B23" s="1" t="s">
        <v>341</v>
      </c>
      <c r="C23" s="23"/>
      <c r="D23" s="1">
        <f>C23*AtomW!C23</f>
        <v>0</v>
      </c>
      <c r="E23" s="1">
        <f t="shared" si="0"/>
        <v>0</v>
      </c>
      <c r="F23" s="3">
        <f>$E23*MAC!C23</f>
        <v>0</v>
      </c>
      <c r="G23" s="3">
        <f>$E23*MAC!D23</f>
        <v>0</v>
      </c>
      <c r="H23" s="3">
        <f>$E23*MAC!E23</f>
        <v>0</v>
      </c>
      <c r="I23" s="3">
        <f>$E23*MAC!F23</f>
        <v>0</v>
      </c>
      <c r="J23" s="3">
        <f>$E23*MAC!G23</f>
        <v>0</v>
      </c>
      <c r="K23" s="3">
        <f>$E23*MAC!H23</f>
        <v>0</v>
      </c>
      <c r="L23" s="3">
        <f>$E23*MAC!I23</f>
        <v>0</v>
      </c>
      <c r="M23" s="3">
        <f>$E23*MAC!J23</f>
        <v>0</v>
      </c>
      <c r="N23" s="3">
        <f>$E23*MAC!K23</f>
        <v>0</v>
      </c>
      <c r="O23" s="3">
        <f>$E23*MAC!L23</f>
        <v>0</v>
      </c>
      <c r="P23" s="3">
        <f>$E23*MAC!M23</f>
        <v>0</v>
      </c>
      <c r="Q23" s="3">
        <f>$E23*MAC!N23</f>
        <v>0</v>
      </c>
      <c r="R23" s="3">
        <f>$E23*MAC!O23</f>
        <v>0</v>
      </c>
      <c r="S23" s="3">
        <f>$E23*MAC!P23</f>
        <v>0</v>
      </c>
      <c r="T23" s="3">
        <f>$E23*MAC!Q23</f>
        <v>0</v>
      </c>
      <c r="U23" s="3">
        <f>$E23*MAC!R23</f>
        <v>0</v>
      </c>
      <c r="V23" s="3">
        <f>$E23*MAC!S23</f>
        <v>0</v>
      </c>
      <c r="W23" s="3">
        <f>$E23*MAC!T23</f>
        <v>0</v>
      </c>
      <c r="X23" s="3">
        <f>$E23*MAC!U23</f>
        <v>0</v>
      </c>
      <c r="Y23" s="3">
        <f>$E23*MAC!V23</f>
        <v>0</v>
      </c>
      <c r="Z23" s="3">
        <f>$E23*MAC!W23</f>
        <v>0</v>
      </c>
      <c r="AA23" s="3">
        <f>$E23*MAC!X23</f>
        <v>0</v>
      </c>
      <c r="AB23" s="3">
        <f>$E23*MAC!Y23</f>
        <v>0</v>
      </c>
      <c r="AC23" s="3">
        <f>$E23*MAC!Z23</f>
        <v>0</v>
      </c>
      <c r="AD23" s="3">
        <f>$E23*MAC!AA23</f>
        <v>0</v>
      </c>
      <c r="AE23" s="3">
        <f>$E23*MAC!AB23</f>
        <v>0</v>
      </c>
      <c r="AF23" s="3">
        <f>$E23*MAC!AC23</f>
        <v>0</v>
      </c>
      <c r="AG23" s="3">
        <f>$E23*MAC!AD23</f>
        <v>0</v>
      </c>
      <c r="AH23" s="3">
        <f>$E23*MAC!AE23</f>
        <v>0</v>
      </c>
      <c r="AI23" s="3">
        <f>$E23*MAC!AF23</f>
        <v>0</v>
      </c>
      <c r="AJ23" s="3">
        <f>$E23*MAC!AG23</f>
        <v>0</v>
      </c>
      <c r="AK23" s="3">
        <f>$E23*MAC!AH23</f>
        <v>0</v>
      </c>
      <c r="AL23" s="3">
        <f>$E23*MAC!AI23</f>
        <v>0</v>
      </c>
      <c r="AM23" s="1">
        <f>AtomW!I23</f>
        <v>0.29479616</v>
      </c>
    </row>
    <row r="24" spans="1:39" ht="15.75">
      <c r="A24" s="1">
        <v>30</v>
      </c>
      <c r="B24" s="1" t="s">
        <v>343</v>
      </c>
      <c r="C24" s="23"/>
      <c r="D24" s="1">
        <f>C24*AtomW!C24</f>
        <v>0</v>
      </c>
      <c r="E24" s="1">
        <f t="shared" si="0"/>
        <v>0</v>
      </c>
      <c r="F24" s="3">
        <f>$E24*MAC!C24</f>
        <v>0</v>
      </c>
      <c r="G24" s="3">
        <f>$E24*MAC!D24</f>
        <v>0</v>
      </c>
      <c r="H24" s="3">
        <f>$E24*MAC!E24</f>
        <v>0</v>
      </c>
      <c r="I24" s="3">
        <f>$E24*MAC!F24</f>
        <v>0</v>
      </c>
      <c r="J24" s="3">
        <f>$E24*MAC!G24</f>
        <v>0</v>
      </c>
      <c r="K24" s="3">
        <f>$E24*MAC!H24</f>
        <v>0</v>
      </c>
      <c r="L24" s="3">
        <f>$E24*MAC!I24</f>
        <v>0</v>
      </c>
      <c r="M24" s="3">
        <f>$E24*MAC!J24</f>
        <v>0</v>
      </c>
      <c r="N24" s="3">
        <f>$E24*MAC!K24</f>
        <v>0</v>
      </c>
      <c r="O24" s="3">
        <f>$E24*MAC!L24</f>
        <v>0</v>
      </c>
      <c r="P24" s="3">
        <f>$E24*MAC!M24</f>
        <v>0</v>
      </c>
      <c r="Q24" s="3">
        <f>$E24*MAC!N24</f>
        <v>0</v>
      </c>
      <c r="R24" s="3">
        <f>$E24*MAC!O24</f>
        <v>0</v>
      </c>
      <c r="S24" s="3">
        <f>$E24*MAC!P24</f>
        <v>0</v>
      </c>
      <c r="T24" s="3">
        <f>$E24*MAC!Q24</f>
        <v>0</v>
      </c>
      <c r="U24" s="3">
        <f>$E24*MAC!R24</f>
        <v>0</v>
      </c>
      <c r="V24" s="3">
        <f>$E24*MAC!S24</f>
        <v>0</v>
      </c>
      <c r="W24" s="3">
        <f>$E24*MAC!T24</f>
        <v>0</v>
      </c>
      <c r="X24" s="3">
        <f>$E24*MAC!U24</f>
        <v>0</v>
      </c>
      <c r="Y24" s="3">
        <f>$E24*MAC!V24</f>
        <v>0</v>
      </c>
      <c r="Z24" s="3">
        <f>$E24*MAC!W24</f>
        <v>0</v>
      </c>
      <c r="AA24" s="3">
        <f>$E24*MAC!X24</f>
        <v>0</v>
      </c>
      <c r="AB24" s="3">
        <f>$E24*MAC!Y24</f>
        <v>0</v>
      </c>
      <c r="AC24" s="3">
        <f>$E24*MAC!Z24</f>
        <v>0</v>
      </c>
      <c r="AD24" s="3">
        <f>$E24*MAC!AA24</f>
        <v>0</v>
      </c>
      <c r="AE24" s="3">
        <f>$E24*MAC!AB24</f>
        <v>0</v>
      </c>
      <c r="AF24" s="3">
        <f>$E24*MAC!AC24</f>
        <v>0</v>
      </c>
      <c r="AG24" s="3">
        <f>$E24*MAC!AD24</f>
        <v>0</v>
      </c>
      <c r="AH24" s="3">
        <f>$E24*MAC!AE24</f>
        <v>0</v>
      </c>
      <c r="AI24" s="3">
        <f>$E24*MAC!AF24</f>
        <v>0</v>
      </c>
      <c r="AJ24" s="3">
        <f>$E24*MAC!AG24</f>
        <v>0</v>
      </c>
      <c r="AK24" s="3">
        <f>$E24*MAC!AH24</f>
        <v>0</v>
      </c>
      <c r="AL24" s="3">
        <f>$E24*MAC!AI24</f>
        <v>0</v>
      </c>
      <c r="AM24" s="1">
        <f>AtomW!I24</f>
        <v>0.30940999999999996</v>
      </c>
    </row>
    <row r="25" spans="1:39" ht="15.75">
      <c r="A25" s="1">
        <v>40</v>
      </c>
      <c r="B25" s="1" t="s">
        <v>345</v>
      </c>
      <c r="C25" s="23">
        <v>6</v>
      </c>
      <c r="D25" s="1">
        <f>C25*AtomW!C25</f>
        <v>547.344</v>
      </c>
      <c r="E25" s="1">
        <f t="shared" si="0"/>
        <v>0.4944427865772679</v>
      </c>
      <c r="F25" s="3">
        <f>$E25*MAC!C25</f>
        <v>235.35476641077952</v>
      </c>
      <c r="G25" s="3">
        <f>$E25*MAC!D25</f>
        <v>36.68765476403328</v>
      </c>
      <c r="H25" s="3">
        <f>$E25*MAC!E25</f>
        <v>12.163292549800792</v>
      </c>
      <c r="I25" s="3">
        <f>$E25*MAC!F25</f>
        <v>35.7976577481942</v>
      </c>
      <c r="J25" s="3">
        <f>$E25*MAC!G25</f>
        <v>19.975488577721624</v>
      </c>
      <c r="K25" s="3">
        <f>$E25*MAC!H25</f>
        <v>12.31162538577397</v>
      </c>
      <c r="L25" s="3">
        <f>$E25*MAC!I25</f>
        <v>8.108861699867193</v>
      </c>
      <c r="M25" s="3">
        <f>$E25*MAC!J25</f>
        <v>5.636647766980855</v>
      </c>
      <c r="N25" s="3">
        <f>$E25*MAC!K25</f>
        <v>4.07915298926246</v>
      </c>
      <c r="O25" s="3">
        <f>$E25*MAC!L25</f>
        <v>3.0507119931817432</v>
      </c>
      <c r="P25" s="3">
        <f>$E25*MAC!M25</f>
        <v>2.3486032362420226</v>
      </c>
      <c r="Q25" s="3">
        <f>$E25*MAC!N25</f>
        <v>1.8492160217989821</v>
      </c>
      <c r="R25" s="3">
        <f>$E25*MAC!O25</f>
        <v>1.4882727875975763</v>
      </c>
      <c r="S25" s="3">
        <f>$E25*MAC!P25</f>
        <v>1.216329254980079</v>
      </c>
      <c r="T25" s="3">
        <f>$E25*MAC!Q25</f>
        <v>1.0086632846176267</v>
      </c>
      <c r="U25" s="3">
        <f>$E25*MAC!R25</f>
        <v>0.8504415929129008</v>
      </c>
      <c r="V25" s="3">
        <f>$E25*MAC!S25</f>
        <v>2.97160114732938</v>
      </c>
      <c r="W25" s="3">
        <f>$E25*MAC!T25</f>
        <v>91.96635830337183</v>
      </c>
      <c r="X25" s="3">
        <f>$E25*MAC!U25</f>
        <v>91.96635830337183</v>
      </c>
      <c r="Y25" s="3">
        <f>$E25*MAC!V25</f>
        <v>91.96635830337183</v>
      </c>
      <c r="Z25" s="3">
        <f>$E25*MAC!W25</f>
        <v>91.96635830337183</v>
      </c>
      <c r="AA25" s="3">
        <f>$E25*MAC!X25</f>
        <v>91.96635830337183</v>
      </c>
      <c r="AB25" s="3">
        <f>$E25*MAC!Y25</f>
        <v>7.466086077316746</v>
      </c>
      <c r="AC25" s="3">
        <f>$E25*MAC!Z25</f>
        <v>46.82373188886727</v>
      </c>
      <c r="AD25" s="3">
        <f>$E25*MAC!AA25</f>
        <v>46.67539905289409</v>
      </c>
      <c r="AE25" s="3">
        <f>$E25*MAC!AB25</f>
        <v>95.92190059598998</v>
      </c>
      <c r="AF25" s="3">
        <f>$E25*MAC!AC25</f>
        <v>67.24421897450844</v>
      </c>
      <c r="AG25" s="3">
        <f>$E25*MAC!AD25</f>
        <v>48.752058756518615</v>
      </c>
      <c r="AH25" s="3">
        <f>$E25*MAC!AE25</f>
        <v>36.68765476403328</v>
      </c>
      <c r="AI25" s="3">
        <f>$E25*MAC!AF25</f>
        <v>28.282127392219728</v>
      </c>
      <c r="AJ25" s="3">
        <f>$E25*MAC!AG25</f>
        <v>22.299369674634786</v>
      </c>
      <c r="AK25" s="3">
        <f>$E25*MAC!AH25</f>
        <v>17.948273152754822</v>
      </c>
      <c r="AL25" s="3">
        <f>$E25*MAC!AI25</f>
        <v>14.684950761344856</v>
      </c>
      <c r="AM25" s="1">
        <f>AtomW!I25</f>
        <v>0.3699200000000001</v>
      </c>
    </row>
    <row r="26" spans="1:39" ht="15.75">
      <c r="A26" s="1">
        <v>66</v>
      </c>
      <c r="B26" s="1" t="s">
        <v>630</v>
      </c>
      <c r="C26" s="23"/>
      <c r="D26" s="1">
        <f>D33*0.0015</f>
        <v>1.6497639</v>
      </c>
      <c r="E26" s="1">
        <f t="shared" si="0"/>
        <v>0.0014903129657228016</v>
      </c>
      <c r="F26" s="3">
        <f>$E26*MAC!C26</f>
        <v>0.5946348733233978</v>
      </c>
      <c r="G26" s="3">
        <f>$E26*MAC!D26</f>
        <v>0.43219076005961243</v>
      </c>
      <c r="H26" s="3">
        <f>$E26*MAC!E26</f>
        <v>0.15201192250372575</v>
      </c>
      <c r="I26" s="3">
        <f>$E26*MAC!F26</f>
        <v>0.07093889716840536</v>
      </c>
      <c r="J26" s="3">
        <f>$E26*MAC!G26</f>
        <v>0.03919523099850968</v>
      </c>
      <c r="K26" s="3">
        <f>$E26*MAC!H26</f>
        <v>0.024292101341281666</v>
      </c>
      <c r="L26" s="3">
        <f>$E26*MAC!I26</f>
        <v>0.016095380029806258</v>
      </c>
      <c r="M26" s="3">
        <f>$E26*MAC!J26</f>
        <v>0.011296572280178836</v>
      </c>
      <c r="N26" s="3">
        <f>$E26*MAC!K26</f>
        <v>0.008286140089418775</v>
      </c>
      <c r="O26" s="3">
        <f>$E26*MAC!L26</f>
        <v>0.006304023845007451</v>
      </c>
      <c r="P26" s="3">
        <f>$E26*MAC!M26</f>
        <v>0.023546944858420266</v>
      </c>
      <c r="Q26" s="3">
        <f>$E26*MAC!N26</f>
        <v>0.0187779433681073</v>
      </c>
      <c r="R26" s="3">
        <f>$E26*MAC!O26</f>
        <v>0.015201192250372576</v>
      </c>
      <c r="S26" s="3">
        <f>$E26*MAC!P26</f>
        <v>0.01262295081967213</v>
      </c>
      <c r="T26" s="3">
        <f>$E26*MAC!Q26</f>
        <v>0.010581222056631891</v>
      </c>
      <c r="U26" s="3">
        <f>$E26*MAC!R26</f>
        <v>0.008956780923994037</v>
      </c>
      <c r="V26" s="3">
        <f>$E26*MAC!S26</f>
        <v>0</v>
      </c>
      <c r="W26" s="3">
        <f>$E26*MAC!T26</f>
        <v>0</v>
      </c>
      <c r="X26" s="3">
        <f>$E26*MAC!U26</f>
        <v>0</v>
      </c>
      <c r="Y26" s="3">
        <f>$E26*MAC!V26</f>
        <v>0</v>
      </c>
      <c r="Z26" s="3">
        <f>$E26*MAC!W26</f>
        <v>0</v>
      </c>
      <c r="AA26" s="3">
        <f>$E26*MAC!X26</f>
        <v>0</v>
      </c>
      <c r="AB26" s="3">
        <f>$E26*MAC!Y26</f>
        <v>0</v>
      </c>
      <c r="AC26" s="3">
        <f>$E26*MAC!Z26</f>
        <v>0</v>
      </c>
      <c r="AD26" s="3">
        <f>$E26*MAC!AA26</f>
        <v>0</v>
      </c>
      <c r="AE26" s="3">
        <f>$E26*MAC!AB26</f>
        <v>0.25335320417287627</v>
      </c>
      <c r="AF26" s="3">
        <f>$E26*MAC!AC26</f>
        <v>0.4873323397913561</v>
      </c>
      <c r="AG26" s="3">
        <f>$E26*MAC!AD26</f>
        <v>0.4873323397913561</v>
      </c>
      <c r="AH26" s="3">
        <f>$E26*MAC!AE26</f>
        <v>0.43219076005961243</v>
      </c>
      <c r="AI26" s="3">
        <f>$E26*MAC!AF26</f>
        <v>0.33830104321907595</v>
      </c>
      <c r="AJ26" s="3">
        <f>$E26*MAC!AG26</f>
        <v>0.2697466467958271</v>
      </c>
      <c r="AK26" s="3">
        <f>$E26*MAC!AH26</f>
        <v>0.21907600596125182</v>
      </c>
      <c r="AL26" s="3">
        <f>$E26*MAC!AI26</f>
        <v>0.180327868852459</v>
      </c>
      <c r="AM26" s="1">
        <f>AtomW!I26</f>
        <v>0.45880568000000005</v>
      </c>
    </row>
    <row r="27" spans="1:39" ht="15.75">
      <c r="A27" s="1">
        <v>72</v>
      </c>
      <c r="B27" s="1" t="s">
        <v>632</v>
      </c>
      <c r="C27" s="23"/>
      <c r="D27" s="1">
        <f>C27*AtomW!C27</f>
        <v>0</v>
      </c>
      <c r="E27" s="1">
        <f t="shared" si="0"/>
        <v>0</v>
      </c>
      <c r="F27" s="3">
        <f>$E27*MAC!C27</f>
        <v>0</v>
      </c>
      <c r="G27" s="3">
        <f>$E27*MAC!D27</f>
        <v>0</v>
      </c>
      <c r="H27" s="3">
        <f>$E27*MAC!E27</f>
        <v>0</v>
      </c>
      <c r="I27" s="3">
        <f>$E27*MAC!F27</f>
        <v>0</v>
      </c>
      <c r="J27" s="3">
        <f>$E27*MAC!G27</f>
        <v>0</v>
      </c>
      <c r="K27" s="3">
        <f>$E27*MAC!H27</f>
        <v>0</v>
      </c>
      <c r="L27" s="3">
        <f>$E27*MAC!I27</f>
        <v>0</v>
      </c>
      <c r="M27" s="3">
        <f>$E27*MAC!J27</f>
        <v>0</v>
      </c>
      <c r="N27" s="3">
        <f>$E27*MAC!K27</f>
        <v>0</v>
      </c>
      <c r="O27" s="3">
        <f>$E27*MAC!L27</f>
        <v>0</v>
      </c>
      <c r="P27" s="3">
        <f>$E27*MAC!M27</f>
        <v>0</v>
      </c>
      <c r="Q27" s="3">
        <f>$E27*MAC!N27</f>
        <v>0</v>
      </c>
      <c r="R27" s="3">
        <f>$E27*MAC!O27</f>
        <v>0</v>
      </c>
      <c r="S27" s="3">
        <f>$E27*MAC!P27</f>
        <v>0</v>
      </c>
      <c r="T27" s="3">
        <f>$E27*MAC!Q27</f>
        <v>0</v>
      </c>
      <c r="U27" s="3">
        <f>$E27*MAC!R27</f>
        <v>0</v>
      </c>
      <c r="V27" s="3">
        <f>$E27*MAC!S27</f>
        <v>0</v>
      </c>
      <c r="W27" s="3">
        <f>$E27*MAC!T27</f>
        <v>0</v>
      </c>
      <c r="X27" s="3">
        <f>$E27*MAC!U27</f>
        <v>0</v>
      </c>
      <c r="Y27" s="3">
        <f>$E27*MAC!V27</f>
        <v>0</v>
      </c>
      <c r="Z27" s="3">
        <f>$E27*MAC!W27</f>
        <v>0</v>
      </c>
      <c r="AA27" s="3">
        <f>$E27*MAC!X27</f>
        <v>0</v>
      </c>
      <c r="AB27" s="3">
        <f>$E27*MAC!Y27</f>
        <v>0</v>
      </c>
      <c r="AC27" s="3">
        <f>$E27*MAC!Z27</f>
        <v>0</v>
      </c>
      <c r="AD27" s="3">
        <f>$E27*MAC!AA27</f>
        <v>0</v>
      </c>
      <c r="AE27" s="3">
        <f>$E27*MAC!AB27</f>
        <v>0</v>
      </c>
      <c r="AF27" s="3">
        <f>$E27*MAC!AC27</f>
        <v>0</v>
      </c>
      <c r="AG27" s="3">
        <f>$E27*MAC!AD27</f>
        <v>0</v>
      </c>
      <c r="AH27" s="3">
        <f>$E27*MAC!AE27</f>
        <v>0</v>
      </c>
      <c r="AI27" s="3">
        <f>$E27*MAC!AF27</f>
        <v>0</v>
      </c>
      <c r="AJ27" s="3">
        <f>$E27*MAC!AG27</f>
        <v>0</v>
      </c>
      <c r="AK27" s="3">
        <f>$E27*MAC!AH27</f>
        <v>0</v>
      </c>
      <c r="AL27" s="3">
        <f>$E27*MAC!AI27</f>
        <v>0</v>
      </c>
      <c r="AM27" s="1">
        <f>AtomW!I27</f>
        <v>0.4719718400000001</v>
      </c>
    </row>
    <row r="28" spans="1:39" ht="15.75">
      <c r="A28" s="1">
        <v>82</v>
      </c>
      <c r="B28" s="1" t="s">
        <v>634</v>
      </c>
      <c r="C28" s="23"/>
      <c r="D28" s="1">
        <f>D33*0.001</f>
        <v>1.0998426</v>
      </c>
      <c r="E28" s="1">
        <f t="shared" si="0"/>
        <v>0.0009935419771485343</v>
      </c>
      <c r="F28" s="3">
        <f>$E28*MAC!C28</f>
        <v>0.72528564331843</v>
      </c>
      <c r="G28" s="3">
        <f>$E28*MAC!D28</f>
        <v>0.130153999006458</v>
      </c>
      <c r="H28" s="3">
        <f>$E28*MAC!E28</f>
        <v>0.11127670144063584</v>
      </c>
      <c r="I28" s="3">
        <f>$E28*MAC!F28</f>
        <v>0.08584202682563337</v>
      </c>
      <c r="J28" s="3">
        <f>$E28*MAC!G28</f>
        <v>0.048186785891703915</v>
      </c>
      <c r="K28" s="3">
        <f>$E28*MAC!H28</f>
        <v>0.030104321907600592</v>
      </c>
      <c r="L28" s="3">
        <f>$E28*MAC!I28</f>
        <v>0.020168902136115247</v>
      </c>
      <c r="M28" s="3">
        <f>$E28*MAC!J28</f>
        <v>0.014307004470938894</v>
      </c>
      <c r="N28" s="3">
        <f>$E28*MAC!K28</f>
        <v>0.010531544957774462</v>
      </c>
      <c r="O28" s="3">
        <f>$E28*MAC!L28</f>
        <v>0.007988077496274216</v>
      </c>
      <c r="P28" s="3">
        <f>$E28*MAC!M28</f>
        <v>0.006239443616492796</v>
      </c>
      <c r="Q28" s="3">
        <f>$E28*MAC!N28</f>
        <v>0.004987580725285642</v>
      </c>
      <c r="R28" s="3">
        <f>$E28*MAC!O28</f>
        <v>0.004063586686537505</v>
      </c>
      <c r="S28" s="3">
        <f>$E28*MAC!P28</f>
        <v>0.003358171882762046</v>
      </c>
      <c r="T28" s="3">
        <f>$E28*MAC!Q28</f>
        <v>0.002821659215101837</v>
      </c>
      <c r="U28" s="3">
        <f>$E28*MAC!R28</f>
        <v>0.002404371584699453</v>
      </c>
      <c r="V28" s="3">
        <f>$E28*MAC!S28</f>
        <v>0</v>
      </c>
      <c r="W28" s="3">
        <f>$E28*MAC!T28</f>
        <v>0</v>
      </c>
      <c r="X28" s="3">
        <f>$E28*MAC!U28</f>
        <v>0</v>
      </c>
      <c r="Y28" s="3">
        <f>$E28*MAC!V28</f>
        <v>0</v>
      </c>
      <c r="Z28" s="3">
        <f>$E28*MAC!W28</f>
        <v>0</v>
      </c>
      <c r="AA28" s="3">
        <f>$E28*MAC!X28</f>
        <v>0</v>
      </c>
      <c r="AB28" s="3">
        <f>$E28*MAC!Y28</f>
        <v>0</v>
      </c>
      <c r="AC28" s="3">
        <f>$E28*MAC!Z28</f>
        <v>0</v>
      </c>
      <c r="AD28" s="3">
        <f>$E28*MAC!AA28</f>
        <v>0</v>
      </c>
      <c r="AE28" s="3">
        <f>$E28*MAC!AB28</f>
        <v>0.3159463487332339</v>
      </c>
      <c r="AF28" s="3">
        <f>$E28*MAC!AC28</f>
        <v>0.22752111276701437</v>
      </c>
      <c r="AG28" s="3">
        <f>$E28*MAC!AD28</f>
        <v>0.16890213611525084</v>
      </c>
      <c r="AH28" s="3">
        <f>$E28*MAC!AE28</f>
        <v>0.130153999006458</v>
      </c>
      <c r="AI28" s="3">
        <f>$E28*MAC!AF28</f>
        <v>0.10233482364629903</v>
      </c>
      <c r="AJ28" s="3">
        <f>$E28*MAC!AG28</f>
        <v>0.08196721311475408</v>
      </c>
      <c r="AK28" s="3">
        <f>$E28*MAC!AH28</f>
        <v>0.06706408345752607</v>
      </c>
      <c r="AL28" s="3">
        <f>$E28*MAC!AI28</f>
        <v>0.1331346249379036</v>
      </c>
      <c r="AM28" s="1">
        <f>AtomW!I28</f>
        <v>0.49337144</v>
      </c>
    </row>
    <row r="29" spans="1:39" ht="15.75">
      <c r="A29" s="1">
        <v>90</v>
      </c>
      <c r="B29" s="1" t="s">
        <v>636</v>
      </c>
      <c r="C29" s="23"/>
      <c r="D29" s="1">
        <f>D33*0.001</f>
        <v>1.0998426</v>
      </c>
      <c r="E29" s="1">
        <f t="shared" si="0"/>
        <v>0.0009935419771485343</v>
      </c>
      <c r="F29" s="3">
        <f>$E29*MAC!C29</f>
        <v>0.8822652757078985</v>
      </c>
      <c r="G29" s="3">
        <f>$E29*MAC!D29</f>
        <v>0.1679085941381023</v>
      </c>
      <c r="H29" s="3">
        <f>$E29*MAC!E29</f>
        <v>0.061003477396920004</v>
      </c>
      <c r="I29" s="3">
        <f>$E29*MAC!F29</f>
        <v>0.09309488325881767</v>
      </c>
      <c r="J29" s="3">
        <f>$E29*MAC!G29</f>
        <v>0.06110283159463486</v>
      </c>
      <c r="K29" s="3">
        <f>$E29*MAC!H29</f>
        <v>0.038648782911077983</v>
      </c>
      <c r="L29" s="3">
        <f>$E29*MAC!I29</f>
        <v>0.0260307998012916</v>
      </c>
      <c r="M29" s="3">
        <f>$E29*MAC!J29</f>
        <v>0.01847988077496274</v>
      </c>
      <c r="N29" s="3">
        <f>$E29*MAC!K29</f>
        <v>0.013710879284649775</v>
      </c>
      <c r="O29" s="3">
        <f>$E29*MAC!L29</f>
        <v>0.01043219076005961</v>
      </c>
      <c r="P29" s="3">
        <f>$E29*MAC!M29</f>
        <v>0.008176850471932437</v>
      </c>
      <c r="Q29" s="3">
        <f>$E29*MAC!N29</f>
        <v>0.006547441629408841</v>
      </c>
      <c r="R29" s="3">
        <f>$E29*MAC!O29</f>
        <v>0.005335320417287629</v>
      </c>
      <c r="S29" s="3">
        <f>$E29*MAC!P29</f>
        <v>0.004421261798310978</v>
      </c>
      <c r="T29" s="3">
        <f>$E29*MAC!Q29</f>
        <v>0.0037158469945355187</v>
      </c>
      <c r="U29" s="3">
        <f>$E29*MAC!R29</f>
        <v>0.0031594634873323394</v>
      </c>
      <c r="V29" s="3">
        <f>$E29*MAC!S29</f>
        <v>0</v>
      </c>
      <c r="W29" s="3">
        <f>$E29*MAC!T29</f>
        <v>0</v>
      </c>
      <c r="X29" s="3">
        <f>$E29*MAC!U29</f>
        <v>0</v>
      </c>
      <c r="Y29" s="3">
        <f>$E29*MAC!V29</f>
        <v>0</v>
      </c>
      <c r="Z29" s="3">
        <f>$E29*MAC!W29</f>
        <v>0</v>
      </c>
      <c r="AA29" s="3">
        <f>$E29*MAC!X29</f>
        <v>0</v>
      </c>
      <c r="AB29" s="3">
        <f>$E29*MAC!Y29</f>
        <v>0</v>
      </c>
      <c r="AC29" s="3">
        <f>$E29*MAC!Z29</f>
        <v>0</v>
      </c>
      <c r="AD29" s="3">
        <f>$E29*MAC!AA29</f>
        <v>0</v>
      </c>
      <c r="AE29" s="3">
        <f>$E29*MAC!AB29</f>
        <v>0.40437158469945345</v>
      </c>
      <c r="AF29" s="3">
        <f>$E29*MAC!AC29</f>
        <v>0.2921013412816691</v>
      </c>
      <c r="AG29" s="3">
        <f>$E29*MAC!AD29</f>
        <v>0.21758569299552902</v>
      </c>
      <c r="AH29" s="3">
        <f>$E29*MAC!AE29</f>
        <v>0.1679085941381023</v>
      </c>
      <c r="AI29" s="3">
        <f>$E29*MAC!AF29</f>
        <v>0.13214108296075505</v>
      </c>
      <c r="AJ29" s="3">
        <f>$E29*MAC!AG29</f>
        <v>0.10630899155489316</v>
      </c>
      <c r="AK29" s="3">
        <f>$E29*MAC!AH29</f>
        <v>0.0870342771982116</v>
      </c>
      <c r="AL29" s="3">
        <f>$E29*MAC!AI29</f>
        <v>0.07242921013412816</v>
      </c>
      <c r="AM29" s="1">
        <f>AtomW!I29</f>
        <v>0.5128699999999999</v>
      </c>
    </row>
    <row r="30" spans="1:39" ht="15.75">
      <c r="A30" s="1">
        <v>92</v>
      </c>
      <c r="B30" s="1" t="s">
        <v>638</v>
      </c>
      <c r="C30" s="23"/>
      <c r="D30" s="1">
        <f>D33*0.003</f>
        <v>3.2995278</v>
      </c>
      <c r="E30" s="1">
        <f t="shared" si="0"/>
        <v>0.002980625931445603</v>
      </c>
      <c r="F30" s="3">
        <f>$E30*MAC!C30</f>
        <v>2.649776453055141</v>
      </c>
      <c r="G30" s="3">
        <f>$E30*MAC!D30</f>
        <v>0.533532041728763</v>
      </c>
      <c r="H30" s="3">
        <f>$E30*MAC!E30</f>
        <v>0.19463487332339788</v>
      </c>
      <c r="I30" s="3">
        <f>$E30*MAC!F30</f>
        <v>0.21192250372578236</v>
      </c>
      <c r="J30" s="3">
        <f>$E30*MAC!G30</f>
        <v>0.19403874813710875</v>
      </c>
      <c r="K30" s="3">
        <f>$E30*MAC!H30</f>
        <v>0.1230998509687034</v>
      </c>
      <c r="L30" s="3">
        <f>$E30*MAC!I30</f>
        <v>0.08286140089418777</v>
      </c>
      <c r="M30" s="3">
        <f>$E30*MAC!J30</f>
        <v>0.059016393442622946</v>
      </c>
      <c r="N30" s="3">
        <f>$E30*MAC!K30</f>
        <v>0.043815201192250366</v>
      </c>
      <c r="O30" s="3">
        <f>$E30*MAC!L30</f>
        <v>0.03338301043219075</v>
      </c>
      <c r="P30" s="3">
        <f>$E30*MAC!M30</f>
        <v>0.026169895678092393</v>
      </c>
      <c r="Q30" s="3">
        <f>$E30*MAC!N30</f>
        <v>0.02095380029806259</v>
      </c>
      <c r="R30" s="3">
        <f>$E30*MAC!O30</f>
        <v>0.017078986587183306</v>
      </c>
      <c r="S30" s="3">
        <f>$E30*MAC!P30</f>
        <v>0.014157973174366616</v>
      </c>
      <c r="T30" s="3">
        <f>$E30*MAC!Q30</f>
        <v>0.011892697466467957</v>
      </c>
      <c r="U30" s="3">
        <f>$E30*MAC!R30</f>
        <v>0.01013412816691505</v>
      </c>
      <c r="V30" s="3">
        <f>$E30*MAC!S30</f>
        <v>0</v>
      </c>
      <c r="W30" s="3">
        <f>$E30*MAC!T30</f>
        <v>0</v>
      </c>
      <c r="X30" s="3">
        <f>$E30*MAC!U30</f>
        <v>0</v>
      </c>
      <c r="Y30" s="3">
        <f>$E30*MAC!V30</f>
        <v>0</v>
      </c>
      <c r="Z30" s="3">
        <f>$E30*MAC!W30</f>
        <v>0</v>
      </c>
      <c r="AA30" s="3">
        <f>$E30*MAC!X30</f>
        <v>0</v>
      </c>
      <c r="AB30" s="3">
        <f>$E30*MAC!Y30</f>
        <v>0</v>
      </c>
      <c r="AC30" s="3">
        <f>$E30*MAC!Z30</f>
        <v>0</v>
      </c>
      <c r="AD30" s="3">
        <f>$E30*MAC!AA30</f>
        <v>0</v>
      </c>
      <c r="AE30" s="3">
        <f>$E30*MAC!AB30</f>
        <v>1.284649776453055</v>
      </c>
      <c r="AF30" s="3">
        <f>$E30*MAC!AC30</f>
        <v>0.9269746646795826</v>
      </c>
      <c r="AG30" s="3">
        <f>$E30*MAC!AD30</f>
        <v>0.69150521609538</v>
      </c>
      <c r="AH30" s="3">
        <f>$E30*MAC!AE30</f>
        <v>0.533532041728763</v>
      </c>
      <c r="AI30" s="3">
        <f>$E30*MAC!AF30</f>
        <v>0.42026825633383</v>
      </c>
      <c r="AJ30" s="3">
        <f>$E30*MAC!AG30</f>
        <v>0.3397913561847988</v>
      </c>
      <c r="AK30" s="3">
        <f>$E30*MAC!AH30</f>
        <v>0.27749627421758566</v>
      </c>
      <c r="AL30" s="3">
        <f>$E30*MAC!AI30</f>
        <v>0.2307004470938897</v>
      </c>
      <c r="AM30" s="1">
        <f>AtomW!I30</f>
        <v>0.5184070399999999</v>
      </c>
    </row>
    <row r="31" ht="15.75">
      <c r="C31" s="35"/>
    </row>
    <row r="32" spans="2:38" ht="15.75">
      <c r="B32" s="1" t="s">
        <v>168</v>
      </c>
      <c r="C32" s="13">
        <f>SUM(C3:C30)</f>
        <v>36</v>
      </c>
      <c r="D32" s="1">
        <f>SUM(D3:D30)</f>
        <v>1106.9915769000002</v>
      </c>
      <c r="E32" s="1">
        <f>SUM(E3:E30)</f>
        <v>0.9999999999999999</v>
      </c>
      <c r="F32" s="1">
        <f>SUM(F3:F30)</f>
        <v>294.11734232781043</v>
      </c>
      <c r="G32" s="1">
        <f aca="true" t="shared" si="1" ref="G32:AL32">SUM(G3:G30)</f>
        <v>45.1757995731503</v>
      </c>
      <c r="H32" s="1">
        <f t="shared" si="1"/>
        <v>14.888394760991789</v>
      </c>
      <c r="I32" s="1">
        <f t="shared" si="1"/>
        <v>37.23842965446866</v>
      </c>
      <c r="J32" s="1">
        <f t="shared" si="1"/>
        <v>20.859720998614222</v>
      </c>
      <c r="K32" s="1">
        <f t="shared" si="1"/>
        <v>12.878094045080351</v>
      </c>
      <c r="L32" s="1">
        <f t="shared" si="1"/>
        <v>8.505672036301833</v>
      </c>
      <c r="M32" s="1">
        <f t="shared" si="1"/>
        <v>5.936298240321325</v>
      </c>
      <c r="N32" s="1">
        <f t="shared" si="1"/>
        <v>4.317978755872502</v>
      </c>
      <c r="O32" s="1">
        <f t="shared" si="1"/>
        <v>3.249378293675976</v>
      </c>
      <c r="P32" s="1">
        <f t="shared" si="1"/>
        <v>2.538282418280612</v>
      </c>
      <c r="Q32" s="1">
        <f t="shared" si="1"/>
        <v>2.015600124987726</v>
      </c>
      <c r="R32" s="1">
        <f t="shared" si="1"/>
        <v>1.6368140866474552</v>
      </c>
      <c r="S32" s="1">
        <f t="shared" si="1"/>
        <v>1.3517127088096814</v>
      </c>
      <c r="T32" s="1">
        <f t="shared" si="1"/>
        <v>1.1337189191940635</v>
      </c>
      <c r="U32" s="1">
        <f t="shared" si="1"/>
        <v>0.9673174360709084</v>
      </c>
      <c r="V32" s="1">
        <f t="shared" si="1"/>
        <v>3.1105954634658066</v>
      </c>
      <c r="W32" s="1">
        <f t="shared" si="1"/>
        <v>111.56180339315823</v>
      </c>
      <c r="X32" s="1">
        <f t="shared" si="1"/>
        <v>111.53135817505243</v>
      </c>
      <c r="Y32" s="1">
        <f t="shared" si="1"/>
        <v>111.53135817505243</v>
      </c>
      <c r="Z32" s="1">
        <f t="shared" si="1"/>
        <v>111.53135817505243</v>
      </c>
      <c r="AA32" s="1">
        <f t="shared" si="1"/>
        <v>111.51613556599952</v>
      </c>
      <c r="AB32" s="1">
        <f t="shared" si="1"/>
        <v>8.785109571686029</v>
      </c>
      <c r="AC32" s="1">
        <f t="shared" si="1"/>
        <v>48.138188600520685</v>
      </c>
      <c r="AD32" s="1">
        <f t="shared" si="1"/>
        <v>47.9833425117365</v>
      </c>
      <c r="AE32" s="1">
        <f t="shared" si="1"/>
        <v>118.66206944198474</v>
      </c>
      <c r="AF32" s="1">
        <f t="shared" si="1"/>
        <v>83.05090445074367</v>
      </c>
      <c r="AG32" s="1">
        <f t="shared" si="1"/>
        <v>60.15026880219434</v>
      </c>
      <c r="AH32" s="1">
        <f t="shared" si="1"/>
        <v>45.1757995731503</v>
      </c>
      <c r="AI32" s="1">
        <f t="shared" si="1"/>
        <v>34.74137461316396</v>
      </c>
      <c r="AJ32" s="1">
        <f t="shared" si="1"/>
        <v>27.33013274095853</v>
      </c>
      <c r="AK32" s="1">
        <f t="shared" si="1"/>
        <v>21.9427944400107</v>
      </c>
      <c r="AL32" s="1">
        <f t="shared" si="1"/>
        <v>18.008341275175603</v>
      </c>
    </row>
    <row r="33" spans="2:38" ht="15.75">
      <c r="B33" s="1" t="s">
        <v>215</v>
      </c>
      <c r="D33" s="1">
        <v>1099.8426</v>
      </c>
      <c r="F33" s="9">
        <f aca="true" t="shared" si="2" ref="F33:V33">F32*$D1</f>
        <v>1373.2338713285467</v>
      </c>
      <c r="G33" s="9">
        <f t="shared" si="2"/>
        <v>210.92580820703873</v>
      </c>
      <c r="H33" s="9">
        <f t="shared" si="2"/>
        <v>69.51391513907066</v>
      </c>
      <c r="I33" s="9">
        <f t="shared" si="2"/>
        <v>173.86622805671416</v>
      </c>
      <c r="J33" s="9">
        <f t="shared" si="2"/>
        <v>97.3940373425298</v>
      </c>
      <c r="K33" s="9">
        <f t="shared" si="2"/>
        <v>60.127821096480154</v>
      </c>
      <c r="L33" s="9">
        <f t="shared" si="2"/>
        <v>39.712982737493256</v>
      </c>
      <c r="M33" s="9">
        <f t="shared" si="2"/>
        <v>27.716576484060266</v>
      </c>
      <c r="N33" s="9">
        <f t="shared" si="2"/>
        <v>20.160642811168707</v>
      </c>
      <c r="O33" s="9">
        <f t="shared" si="2"/>
        <v>15.171347253173131</v>
      </c>
      <c r="P33" s="9">
        <f t="shared" si="2"/>
        <v>11.851240610952177</v>
      </c>
      <c r="Q33" s="9">
        <f t="shared" si="2"/>
        <v>9.410836983567691</v>
      </c>
      <c r="R33" s="9">
        <f t="shared" si="2"/>
        <v>7.642284970556967</v>
      </c>
      <c r="S33" s="9">
        <f t="shared" si="2"/>
        <v>6.311146637432402</v>
      </c>
      <c r="T33" s="9">
        <f t="shared" si="2"/>
        <v>5.293333633717082</v>
      </c>
      <c r="U33" s="9">
        <f t="shared" si="2"/>
        <v>4.5164051090150705</v>
      </c>
      <c r="V33" s="9">
        <f t="shared" si="2"/>
        <v>14.52337021892185</v>
      </c>
      <c r="W33" s="9">
        <f aca="true" t="shared" si="3" ref="W33:AD33">W32*$D1</f>
        <v>520.8820600426558</v>
      </c>
      <c r="X33" s="9">
        <f t="shared" si="3"/>
        <v>520.7399113193197</v>
      </c>
      <c r="Y33" s="9">
        <f t="shared" si="3"/>
        <v>520.7399113193197</v>
      </c>
      <c r="Z33" s="9">
        <f t="shared" si="3"/>
        <v>520.7399113193197</v>
      </c>
      <c r="AA33" s="9">
        <f t="shared" si="3"/>
        <v>520.6688369576517</v>
      </c>
      <c r="AB33" s="9">
        <f t="shared" si="3"/>
        <v>41.017676590202065</v>
      </c>
      <c r="AC33" s="9">
        <f t="shared" si="3"/>
        <v>224.75720257583106</v>
      </c>
      <c r="AD33" s="9">
        <f t="shared" si="3"/>
        <v>224.03422618729772</v>
      </c>
      <c r="AE33" s="9">
        <f aca="true" t="shared" si="4" ref="AE33:AL33">AE32*$D1</f>
        <v>554.0332022246267</v>
      </c>
      <c r="AF33" s="9">
        <f t="shared" si="4"/>
        <v>387.7646728805222</v>
      </c>
      <c r="AG33" s="9">
        <f t="shared" si="4"/>
        <v>280.84160503744533</v>
      </c>
      <c r="AH33" s="9">
        <f t="shared" si="4"/>
        <v>210.92580820703873</v>
      </c>
      <c r="AI33" s="9">
        <f t="shared" si="4"/>
        <v>162.2074780688625</v>
      </c>
      <c r="AJ33" s="9">
        <f t="shared" si="4"/>
        <v>127.60438976753537</v>
      </c>
      <c r="AK33" s="9">
        <f t="shared" si="4"/>
        <v>102.45090724040995</v>
      </c>
      <c r="AL33" s="9">
        <f t="shared" si="4"/>
        <v>84.08094541379488</v>
      </c>
    </row>
    <row r="35" spans="1:12" ht="15.75">
      <c r="A35" s="1" t="s">
        <v>337</v>
      </c>
      <c r="B35" s="1" t="s">
        <v>215</v>
      </c>
      <c r="C35" s="1" t="s">
        <v>526</v>
      </c>
      <c r="D35" s="1" t="s">
        <v>335</v>
      </c>
      <c r="E35" s="1" t="s">
        <v>610</v>
      </c>
      <c r="G35" s="1" t="s">
        <v>472</v>
      </c>
      <c r="H35" s="1" t="s">
        <v>230</v>
      </c>
      <c r="I35" s="1" t="s">
        <v>474</v>
      </c>
      <c r="K35" s="1" t="s">
        <v>230</v>
      </c>
      <c r="L35" s="1" t="s">
        <v>474</v>
      </c>
    </row>
    <row r="36" spans="2:12" ht="15.75">
      <c r="B36" s="10" t="str">
        <f>A1</f>
        <v>zircon </v>
      </c>
      <c r="D36" s="10"/>
      <c r="F36" s="1" t="s">
        <v>471</v>
      </c>
      <c r="G36" s="1" t="e">
        <f>C9/(C9+C21)</f>
        <v>#DIV/0!</v>
      </c>
      <c r="H36" s="4" t="e">
        <f>4.4048-1.1353*G36-0.0435*G36^2</f>
        <v>#DIV/0!</v>
      </c>
      <c r="I36" s="1" t="s">
        <v>473</v>
      </c>
      <c r="J36" s="1" t="s">
        <v>481</v>
      </c>
      <c r="K36" s="1">
        <v>3.213</v>
      </c>
      <c r="L36" s="1" t="s">
        <v>291</v>
      </c>
    </row>
    <row r="37" spans="2:12" ht="15.75">
      <c r="B37" s="10">
        <f>B1</f>
        <v>0</v>
      </c>
      <c r="C37" s="10">
        <f>B37</f>
        <v>0</v>
      </c>
      <c r="D37" s="10"/>
      <c r="F37" s="1" t="s">
        <v>475</v>
      </c>
      <c r="G37" s="1" t="e">
        <f>C9/(C9+C21)</f>
        <v>#DIV/0!</v>
      </c>
      <c r="H37" s="4" t="e">
        <f>K40*G37+K41*(1-G37)</f>
        <v>#DIV/0!</v>
      </c>
      <c r="J37" s="1" t="s">
        <v>482</v>
      </c>
      <c r="K37" s="1">
        <v>4.393</v>
      </c>
      <c r="L37" s="1" t="s">
        <v>304</v>
      </c>
    </row>
    <row r="38" spans="1:12" ht="15.75">
      <c r="A38" s="1">
        <f>F2</f>
        <v>5</v>
      </c>
      <c r="B38" s="5">
        <f>F33</f>
        <v>1373.2338713285467</v>
      </c>
      <c r="C38" s="1">
        <f aca="true" t="shared" si="5" ref="C38:C70">((C$73*B38)^C$76+(C$74*B38^C$75)^C$76)^(1/C$76)</f>
        <v>574.2146726669231</v>
      </c>
      <c r="D38" s="7">
        <f aca="true" t="shared" si="6" ref="D38:D62">-LN(0.5)/B38</f>
        <v>0.0005047553770934547</v>
      </c>
      <c r="E38" s="1">
        <f aca="true" t="shared" si="7" ref="E38:E62">B38*255/200</f>
        <v>1750.8731859438972</v>
      </c>
      <c r="F38" s="1" t="s">
        <v>289</v>
      </c>
      <c r="G38" s="1" t="e">
        <f>C9/(C9+C21)</f>
        <v>#DIV/0!</v>
      </c>
      <c r="H38" s="4" t="e">
        <f>K42*G38+K43*(1-G38)</f>
        <v>#DIV/0!</v>
      </c>
      <c r="J38" s="1" t="s">
        <v>483</v>
      </c>
      <c r="K38" s="4">
        <v>3.2</v>
      </c>
      <c r="L38" s="1" t="s">
        <v>304</v>
      </c>
    </row>
    <row r="39" spans="1:12" ht="15.75">
      <c r="A39" s="1">
        <f>G2</f>
        <v>10</v>
      </c>
      <c r="B39" s="5">
        <f>G33</f>
        <v>210.92580820703873</v>
      </c>
      <c r="C39" s="1">
        <f t="shared" si="5"/>
        <v>122.94215999686972</v>
      </c>
      <c r="D39" s="7">
        <f t="shared" si="6"/>
        <v>0.00328621322564554</v>
      </c>
      <c r="E39" s="1">
        <f t="shared" si="7"/>
        <v>268.9304054639744</v>
      </c>
      <c r="F39" s="1" t="s">
        <v>290</v>
      </c>
      <c r="G39" s="1" t="e">
        <f>C16/(C16+C8)</f>
        <v>#DIV/0!</v>
      </c>
      <c r="H39" s="4" t="e">
        <f>K45*G39+K46*(1-G39)</f>
        <v>#DIV/0!</v>
      </c>
      <c r="J39" s="1" t="s">
        <v>246</v>
      </c>
      <c r="K39" s="4">
        <v>3.27</v>
      </c>
      <c r="L39" s="1" t="s">
        <v>304</v>
      </c>
    </row>
    <row r="40" spans="1:12" ht="15.75">
      <c r="A40" s="1">
        <f>H2</f>
        <v>15</v>
      </c>
      <c r="B40" s="5">
        <f>H33</f>
        <v>69.51391513907066</v>
      </c>
      <c r="C40" s="1">
        <f t="shared" si="5"/>
        <v>49.28252636645698</v>
      </c>
      <c r="D40" s="7">
        <f t="shared" si="6"/>
        <v>0.00997134428658239</v>
      </c>
      <c r="E40" s="1">
        <f t="shared" si="7"/>
        <v>88.63024180231508</v>
      </c>
      <c r="F40" s="1" t="s">
        <v>123</v>
      </c>
      <c r="G40" s="1">
        <f>G1</f>
        <v>0.842105</v>
      </c>
      <c r="H40" s="1">
        <f>2.55*G40+3.4*(1-G40)</f>
        <v>2.68421075</v>
      </c>
      <c r="J40" s="1" t="s">
        <v>476</v>
      </c>
      <c r="K40" s="1">
        <v>3.209</v>
      </c>
      <c r="L40" s="1" t="s">
        <v>304</v>
      </c>
    </row>
    <row r="41" spans="1:12" ht="15.75">
      <c r="A41" s="1">
        <f>I2</f>
        <v>20</v>
      </c>
      <c r="B41" s="5">
        <f>I33</f>
        <v>173.86622805671416</v>
      </c>
      <c r="C41" s="1">
        <f t="shared" si="5"/>
        <v>104.87057620037139</v>
      </c>
      <c r="D41" s="7">
        <f t="shared" si="6"/>
        <v>0.00398666945448339</v>
      </c>
      <c r="E41" s="1">
        <f t="shared" si="7"/>
        <v>221.67944077231056</v>
      </c>
      <c r="F41" s="1" t="s">
        <v>498</v>
      </c>
      <c r="G41" s="1" t="e">
        <f>C21/(C21+C23)</f>
        <v>#DIV/0!</v>
      </c>
      <c r="H41" s="1" t="e">
        <f>K61*G41+K62*(1-G41)</f>
        <v>#DIV/0!</v>
      </c>
      <c r="J41" s="1" t="s">
        <v>477</v>
      </c>
      <c r="K41" s="4">
        <v>3.9</v>
      </c>
      <c r="L41" s="1" t="s">
        <v>304</v>
      </c>
    </row>
    <row r="42" spans="1:12" ht="15.75">
      <c r="A42" s="1">
        <f>J2</f>
        <v>25</v>
      </c>
      <c r="B42" s="5">
        <f>J33</f>
        <v>97.3940373425298</v>
      </c>
      <c r="C42" s="1">
        <f t="shared" si="5"/>
        <v>65.08330241097784</v>
      </c>
      <c r="D42" s="7">
        <f t="shared" si="6"/>
        <v>0.007116936513497048</v>
      </c>
      <c r="E42" s="1">
        <f t="shared" si="7"/>
        <v>124.1773976117255</v>
      </c>
      <c r="F42" s="1" t="s">
        <v>626</v>
      </c>
      <c r="G42" s="1" t="e">
        <f>C9/(C9+C21/0.947)</f>
        <v>#DIV/0!</v>
      </c>
      <c r="H42" s="58" t="e">
        <f>K131*G42+K132*(1-G42)</f>
        <v>#DIV/0!</v>
      </c>
      <c r="J42" s="1" t="s">
        <v>478</v>
      </c>
      <c r="K42" s="1">
        <v>3.277</v>
      </c>
      <c r="L42" s="1" t="s">
        <v>304</v>
      </c>
    </row>
    <row r="43" spans="1:12" ht="15.75">
      <c r="A43" s="1">
        <f>K2</f>
        <v>30</v>
      </c>
      <c r="B43" s="5">
        <f>K33</f>
        <v>60.127821096480154</v>
      </c>
      <c r="C43" s="1">
        <f t="shared" si="5"/>
        <v>43.71349419524249</v>
      </c>
      <c r="D43" s="7">
        <f t="shared" si="6"/>
        <v>0.011527894540660841</v>
      </c>
      <c r="E43" s="1">
        <f t="shared" si="7"/>
        <v>76.66297189801219</v>
      </c>
      <c r="J43" s="1" t="s">
        <v>479</v>
      </c>
      <c r="K43" s="1">
        <v>3.632</v>
      </c>
      <c r="L43" s="1" t="s">
        <v>304</v>
      </c>
    </row>
    <row r="44" spans="1:12" ht="15.75">
      <c r="A44" s="1">
        <f>L2</f>
        <v>35</v>
      </c>
      <c r="B44" s="5">
        <f>L33</f>
        <v>39.712982737493256</v>
      </c>
      <c r="C44" s="1">
        <f t="shared" si="5"/>
        <v>30.947526090424393</v>
      </c>
      <c r="D44" s="7">
        <f t="shared" si="6"/>
        <v>0.017453918914671223</v>
      </c>
      <c r="E44" s="1">
        <f t="shared" si="7"/>
        <v>50.6340529903039</v>
      </c>
      <c r="J44" s="1" t="s">
        <v>480</v>
      </c>
      <c r="K44" s="1">
        <v>2.909</v>
      </c>
      <c r="L44" s="1" t="s">
        <v>304</v>
      </c>
    </row>
    <row r="45" spans="1:12" ht="15.75">
      <c r="A45" s="1">
        <f>M2</f>
        <v>40</v>
      </c>
      <c r="B45" s="5">
        <f>M33</f>
        <v>27.716576484060266</v>
      </c>
      <c r="C45" s="1">
        <f t="shared" si="5"/>
        <v>22.779484849669473</v>
      </c>
      <c r="D45" s="7">
        <f t="shared" si="6"/>
        <v>0.02500839816773809</v>
      </c>
      <c r="E45" s="1">
        <f t="shared" si="7"/>
        <v>35.33863501717684</v>
      </c>
      <c r="J45" s="1" t="s">
        <v>247</v>
      </c>
      <c r="K45" s="4">
        <v>2.76</v>
      </c>
      <c r="L45" s="1" t="s">
        <v>304</v>
      </c>
    </row>
    <row r="46" spans="1:12" ht="15.75">
      <c r="A46" s="1">
        <f>N2</f>
        <v>45</v>
      </c>
      <c r="B46" s="5">
        <f>N33</f>
        <v>20.160642811168707</v>
      </c>
      <c r="C46" s="1">
        <f t="shared" si="5"/>
        <v>17.175670386921134</v>
      </c>
      <c r="D46" s="7">
        <f t="shared" si="6"/>
        <v>0.03438120436199344</v>
      </c>
      <c r="E46" s="1">
        <f t="shared" si="7"/>
        <v>25.7048195842401</v>
      </c>
      <c r="J46" s="1" t="s">
        <v>16</v>
      </c>
      <c r="K46" s="4">
        <v>2.62</v>
      </c>
      <c r="L46" s="1" t="s">
        <v>304</v>
      </c>
    </row>
    <row r="47" spans="1:12" ht="15.75">
      <c r="A47" s="1">
        <f>O2</f>
        <v>50</v>
      </c>
      <c r="B47" s="5">
        <f>O33</f>
        <v>15.171347253173131</v>
      </c>
      <c r="C47" s="1">
        <f t="shared" si="5"/>
        <v>13.192051569942246</v>
      </c>
      <c r="D47" s="7">
        <f t="shared" si="6"/>
        <v>0.04568791215394345</v>
      </c>
      <c r="E47" s="1">
        <f t="shared" si="7"/>
        <v>19.343467747795742</v>
      </c>
      <c r="J47" s="1" t="s">
        <v>18</v>
      </c>
      <c r="K47" s="4">
        <v>2.57</v>
      </c>
      <c r="L47" s="1" t="s">
        <v>304</v>
      </c>
    </row>
    <row r="48" spans="1:12" ht="15.75">
      <c r="A48" s="1">
        <f>P2</f>
        <v>55</v>
      </c>
      <c r="B48" s="5">
        <f>P33</f>
        <v>11.851240610952177</v>
      </c>
      <c r="C48" s="1">
        <f t="shared" si="5"/>
        <v>10.408261277331821</v>
      </c>
      <c r="D48" s="7">
        <f t="shared" si="6"/>
        <v>0.05848730975214375</v>
      </c>
      <c r="E48" s="1">
        <f t="shared" si="7"/>
        <v>15.110331778964026</v>
      </c>
      <c r="J48" s="1" t="s">
        <v>19</v>
      </c>
      <c r="K48" s="4">
        <v>2.56</v>
      </c>
      <c r="L48" s="1" t="s">
        <v>304</v>
      </c>
    </row>
    <row r="49" spans="1:12" ht="15.75">
      <c r="A49" s="1">
        <f>Q2</f>
        <v>60</v>
      </c>
      <c r="B49" s="5">
        <f>Q33</f>
        <v>9.410836983567691</v>
      </c>
      <c r="C49" s="1">
        <f t="shared" si="5"/>
        <v>8.306029816308133</v>
      </c>
      <c r="D49" s="7">
        <f t="shared" si="6"/>
        <v>0.07365414806039601</v>
      </c>
      <c r="E49" s="1">
        <f t="shared" si="7"/>
        <v>11.998817154048806</v>
      </c>
      <c r="J49" s="1" t="s">
        <v>20</v>
      </c>
      <c r="K49" s="4">
        <v>3.51</v>
      </c>
      <c r="L49" s="1" t="s">
        <v>304</v>
      </c>
    </row>
    <row r="50" spans="1:12" ht="15.75">
      <c r="A50" s="1">
        <f>R2</f>
        <v>65</v>
      </c>
      <c r="B50" s="5">
        <f>R33</f>
        <v>7.642284970556967</v>
      </c>
      <c r="C50" s="1">
        <f t="shared" si="5"/>
        <v>6.761052288251875</v>
      </c>
      <c r="D50" s="7">
        <f t="shared" si="6"/>
        <v>0.09069894452122595</v>
      </c>
      <c r="E50" s="1">
        <f t="shared" si="7"/>
        <v>9.743913337460134</v>
      </c>
      <c r="J50" s="1" t="s">
        <v>21</v>
      </c>
      <c r="K50" s="1">
        <v>4.318</v>
      </c>
      <c r="L50" s="1" t="s">
        <v>304</v>
      </c>
    </row>
    <row r="51" spans="1:12" ht="15.75">
      <c r="A51" s="1">
        <f>S2</f>
        <v>70</v>
      </c>
      <c r="B51" s="5">
        <f>S33</f>
        <v>6.311146637432402</v>
      </c>
      <c r="C51" s="1">
        <f t="shared" si="5"/>
        <v>5.590009981917777</v>
      </c>
      <c r="D51" s="7">
        <f t="shared" si="6"/>
        <v>0.10982904064513103</v>
      </c>
      <c r="E51" s="1">
        <f t="shared" si="7"/>
        <v>8.046711962726313</v>
      </c>
      <c r="J51" s="1" t="s">
        <v>22</v>
      </c>
      <c r="K51" s="4">
        <v>4.19</v>
      </c>
      <c r="L51" s="1" t="s">
        <v>304</v>
      </c>
    </row>
    <row r="52" spans="1:13" ht="15.75">
      <c r="A52" s="1">
        <f>T2</f>
        <v>75</v>
      </c>
      <c r="B52" s="5">
        <f>T33</f>
        <v>5.293333633717082</v>
      </c>
      <c r="C52" s="1">
        <f t="shared" si="5"/>
        <v>4.691370248751983</v>
      </c>
      <c r="D52" s="7">
        <f t="shared" si="6"/>
        <v>0.13094719292673865</v>
      </c>
      <c r="E52" s="1">
        <f t="shared" si="7"/>
        <v>6.749000382989279</v>
      </c>
      <c r="J52" s="1" t="s">
        <v>23</v>
      </c>
      <c r="K52" s="1">
        <v>3.848</v>
      </c>
      <c r="L52" s="1" t="s">
        <v>295</v>
      </c>
      <c r="M52" s="1" t="s">
        <v>294</v>
      </c>
    </row>
    <row r="53" spans="1:12" ht="15.75">
      <c r="A53" s="1">
        <f>U2</f>
        <v>80</v>
      </c>
      <c r="B53" s="5">
        <f>U33</f>
        <v>4.5164051090150705</v>
      </c>
      <c r="C53" s="1">
        <f t="shared" si="5"/>
        <v>4.004100881471631</v>
      </c>
      <c r="D53" s="7">
        <f t="shared" si="6"/>
        <v>0.1534732079671891</v>
      </c>
      <c r="E53" s="1">
        <f t="shared" si="7"/>
        <v>5.758416513994215</v>
      </c>
      <c r="J53" s="1" t="s">
        <v>302</v>
      </c>
      <c r="K53" s="1">
        <v>3.595</v>
      </c>
      <c r="L53" s="1" t="s">
        <v>304</v>
      </c>
    </row>
    <row r="54" spans="1:12" ht="15.75">
      <c r="A54" s="1">
        <v>50.5</v>
      </c>
      <c r="B54" s="5">
        <f>V33</f>
        <v>14.52337021892185</v>
      </c>
      <c r="C54" s="1">
        <f t="shared" si="5"/>
        <v>12.656655545798985</v>
      </c>
      <c r="D54" s="7">
        <f t="shared" si="6"/>
        <v>0.04772633143076356</v>
      </c>
      <c r="E54" s="1">
        <f t="shared" si="7"/>
        <v>18.51729702912536</v>
      </c>
      <c r="J54" s="1" t="s">
        <v>303</v>
      </c>
      <c r="K54" s="4">
        <v>3.86</v>
      </c>
      <c r="L54" s="1" t="s">
        <v>304</v>
      </c>
    </row>
    <row r="55" spans="1:12" ht="15.75">
      <c r="A55" s="1">
        <v>7.105</v>
      </c>
      <c r="B55" s="5">
        <f>W33</f>
        <v>520.8820600426558</v>
      </c>
      <c r="C55" s="1">
        <f t="shared" si="5"/>
        <v>258.6501367919956</v>
      </c>
      <c r="D55" s="7">
        <f t="shared" si="6"/>
        <v>0.0013307180909689661</v>
      </c>
      <c r="E55" s="1">
        <f t="shared" si="7"/>
        <v>664.124626554386</v>
      </c>
      <c r="J55" s="1" t="s">
        <v>305</v>
      </c>
      <c r="K55" s="4">
        <v>5.2</v>
      </c>
      <c r="L55" s="1" t="s">
        <v>304</v>
      </c>
    </row>
    <row r="56" spans="1:12" ht="15.75">
      <c r="A56" s="1">
        <v>7.11</v>
      </c>
      <c r="B56" s="5">
        <f>X33</f>
        <v>520.7399113193197</v>
      </c>
      <c r="C56" s="1">
        <f t="shared" si="5"/>
        <v>258.5920642266578</v>
      </c>
      <c r="D56" s="7">
        <f t="shared" si="6"/>
        <v>0.0013310813430908789</v>
      </c>
      <c r="E56" s="1">
        <f t="shared" si="7"/>
        <v>663.9433869321327</v>
      </c>
      <c r="J56" s="1" t="s">
        <v>306</v>
      </c>
      <c r="K56" s="1">
        <v>3.583</v>
      </c>
      <c r="L56" s="1" t="s">
        <v>304</v>
      </c>
    </row>
    <row r="57" spans="1:12" ht="15.75">
      <c r="A57" s="10" t="s">
        <v>369</v>
      </c>
      <c r="B57" s="5">
        <f>Y33</f>
        <v>520.7399113193197</v>
      </c>
      <c r="C57" s="1">
        <f t="shared" si="5"/>
        <v>258.5920642266578</v>
      </c>
      <c r="D57" s="7">
        <f t="shared" si="6"/>
        <v>0.0013310813430908789</v>
      </c>
      <c r="E57" s="1">
        <f t="shared" si="7"/>
        <v>663.9433869321327</v>
      </c>
      <c r="J57" s="1" t="s">
        <v>307</v>
      </c>
      <c r="K57" s="1">
        <v>4.265</v>
      </c>
      <c r="L57" s="1" t="s">
        <v>304</v>
      </c>
    </row>
    <row r="58" spans="1:12" ht="15.75">
      <c r="A58" s="10" t="s">
        <v>370</v>
      </c>
      <c r="B58" s="5">
        <f>Z33</f>
        <v>520.7399113193197</v>
      </c>
      <c r="C58" s="1">
        <f t="shared" si="5"/>
        <v>258.5920642266578</v>
      </c>
      <c r="D58" s="7">
        <f t="shared" si="6"/>
        <v>0.0013310813430908789</v>
      </c>
      <c r="E58" s="1">
        <f t="shared" si="7"/>
        <v>663.9433869321327</v>
      </c>
      <c r="J58" s="1" t="s">
        <v>467</v>
      </c>
      <c r="K58" s="1">
        <v>5.086</v>
      </c>
      <c r="L58" s="1" t="s">
        <v>304</v>
      </c>
    </row>
    <row r="59" spans="1:12" ht="15.75">
      <c r="A59" s="1">
        <v>7.115</v>
      </c>
      <c r="B59" s="5">
        <f>AA33</f>
        <v>520.6688369576517</v>
      </c>
      <c r="C59" s="1">
        <f t="shared" si="5"/>
        <v>258.56302688994975</v>
      </c>
      <c r="D59" s="7">
        <f t="shared" si="6"/>
        <v>0.0013312630435309153</v>
      </c>
      <c r="E59" s="1">
        <f t="shared" si="7"/>
        <v>663.8527671210059</v>
      </c>
      <c r="J59" s="1" t="s">
        <v>466</v>
      </c>
      <c r="K59" s="1">
        <v>4.414</v>
      </c>
      <c r="L59" s="1" t="s">
        <v>304</v>
      </c>
    </row>
    <row r="60" spans="1:13" ht="15.75">
      <c r="A60" s="1">
        <v>17.97</v>
      </c>
      <c r="B60" s="5">
        <f>AB33</f>
        <v>41.017676590202065</v>
      </c>
      <c r="C60" s="1">
        <f t="shared" si="5"/>
        <v>31.798488904656665</v>
      </c>
      <c r="D60" s="7">
        <f t="shared" si="6"/>
        <v>0.01689874313177256</v>
      </c>
      <c r="E60" s="1">
        <f t="shared" si="7"/>
        <v>52.297537652507636</v>
      </c>
      <c r="J60" s="1" t="s">
        <v>308</v>
      </c>
      <c r="K60" s="1">
        <v>4.771</v>
      </c>
      <c r="L60" s="1" t="s">
        <v>288</v>
      </c>
      <c r="M60" s="1" t="s">
        <v>294</v>
      </c>
    </row>
    <row r="61" spans="1:12" ht="15.75">
      <c r="A61" s="1">
        <v>18</v>
      </c>
      <c r="B61" s="5">
        <f>AC33</f>
        <v>224.75720257583106</v>
      </c>
      <c r="C61" s="1">
        <f t="shared" si="5"/>
        <v>129.53777131903308</v>
      </c>
      <c r="D61" s="7">
        <f t="shared" si="6"/>
        <v>0.0030839820598233493</v>
      </c>
      <c r="E61" s="1">
        <f t="shared" si="7"/>
        <v>286.56543328418456</v>
      </c>
      <c r="J61" s="1" t="s">
        <v>463</v>
      </c>
      <c r="K61" s="1">
        <v>7.875</v>
      </c>
      <c r="L61" s="1" t="s">
        <v>304</v>
      </c>
    </row>
    <row r="62" spans="1:12" ht="15.75">
      <c r="A62" s="1">
        <v>18.02</v>
      </c>
      <c r="B62" s="5">
        <f>AD33</f>
        <v>224.03422618729772</v>
      </c>
      <c r="C62" s="1">
        <f t="shared" si="5"/>
        <v>129.19483582745613</v>
      </c>
      <c r="D62" s="7">
        <f t="shared" si="6"/>
        <v>0.0030939343168952162</v>
      </c>
      <c r="E62" s="1">
        <f t="shared" si="7"/>
        <v>285.64363838880456</v>
      </c>
      <c r="J62" s="1" t="s">
        <v>464</v>
      </c>
      <c r="K62" s="4">
        <v>8.91</v>
      </c>
      <c r="L62" s="1" t="s">
        <v>304</v>
      </c>
    </row>
    <row r="63" spans="1:12" ht="15.75">
      <c r="A63" s="1">
        <v>7</v>
      </c>
      <c r="B63" s="5">
        <f>AE33</f>
        <v>554.0332022246267</v>
      </c>
      <c r="C63" s="1">
        <f t="shared" si="5"/>
        <v>272.1186012600197</v>
      </c>
      <c r="D63" s="7">
        <f aca="true" t="shared" si="8" ref="D63:D70">-LN(0.5)/B63</f>
        <v>0.0012510932156714252</v>
      </c>
      <c r="E63" s="1">
        <f aca="true" t="shared" si="9" ref="E63:E69">B63*255/200</f>
        <v>706.3923328363992</v>
      </c>
      <c r="J63" s="1" t="s">
        <v>465</v>
      </c>
      <c r="K63" s="4">
        <v>4.83</v>
      </c>
      <c r="L63" s="1" t="s">
        <v>304</v>
      </c>
    </row>
    <row r="64" spans="1:13" ht="15.75">
      <c r="A64" s="1">
        <v>8</v>
      </c>
      <c r="B64" s="5">
        <f>AF33</f>
        <v>387.7646728805222</v>
      </c>
      <c r="C64" s="1">
        <f t="shared" si="5"/>
        <v>202.8921286198166</v>
      </c>
      <c r="D64" s="7">
        <f t="shared" si="8"/>
        <v>0.0017875459757870139</v>
      </c>
      <c r="E64" s="1">
        <f t="shared" si="9"/>
        <v>494.3999579226658</v>
      </c>
      <c r="J64" s="1" t="s">
        <v>292</v>
      </c>
      <c r="K64" s="4">
        <v>4.956</v>
      </c>
      <c r="L64" s="1" t="s">
        <v>288</v>
      </c>
      <c r="M64" s="1" t="s">
        <v>293</v>
      </c>
    </row>
    <row r="65" spans="1:12" ht="15.75">
      <c r="A65" s="1">
        <v>9</v>
      </c>
      <c r="B65" s="5">
        <f>AG33</f>
        <v>280.84160503744533</v>
      </c>
      <c r="C65" s="1">
        <f t="shared" si="5"/>
        <v>155.59516288976687</v>
      </c>
      <c r="D65" s="7">
        <f t="shared" si="8"/>
        <v>0.00246810717545759</v>
      </c>
      <c r="E65" s="1">
        <f t="shared" si="9"/>
        <v>358.0730464227428</v>
      </c>
      <c r="J65" s="1" t="s">
        <v>468</v>
      </c>
      <c r="K65" s="1">
        <v>2.163</v>
      </c>
      <c r="L65" s="1" t="s">
        <v>304</v>
      </c>
    </row>
    <row r="66" spans="1:12" ht="15.75">
      <c r="A66" s="1">
        <v>10</v>
      </c>
      <c r="B66" s="5">
        <f>AH33</f>
        <v>210.92580820703873</v>
      </c>
      <c r="C66" s="1">
        <f t="shared" si="5"/>
        <v>122.94215999686972</v>
      </c>
      <c r="D66" s="7">
        <f t="shared" si="8"/>
        <v>0.00328621322564554</v>
      </c>
      <c r="E66" s="1">
        <f t="shared" si="9"/>
        <v>268.9304054639744</v>
      </c>
      <c r="J66" s="1" t="s">
        <v>204</v>
      </c>
      <c r="K66" s="4">
        <v>2.94</v>
      </c>
      <c r="L66" s="1" t="s">
        <v>304</v>
      </c>
    </row>
    <row r="67" spans="1:12" ht="15.75">
      <c r="A67" s="1">
        <v>11</v>
      </c>
      <c r="B67" s="5">
        <f>AI33</f>
        <v>162.2074780688625</v>
      </c>
      <c r="C67" s="1">
        <f t="shared" si="5"/>
        <v>99.04854668514332</v>
      </c>
      <c r="D67" s="7">
        <f t="shared" si="8"/>
        <v>0.004273213472104419</v>
      </c>
      <c r="E67" s="1">
        <f t="shared" si="9"/>
        <v>206.8145345377997</v>
      </c>
      <c r="J67" s="1" t="s">
        <v>205</v>
      </c>
      <c r="K67" s="4">
        <v>3.05</v>
      </c>
      <c r="L67" s="1" t="s">
        <v>304</v>
      </c>
    </row>
    <row r="68" spans="1:12" ht="15.75">
      <c r="A68" s="1">
        <v>12</v>
      </c>
      <c r="B68" s="5">
        <f>AJ33</f>
        <v>127.60438976753537</v>
      </c>
      <c r="C68" s="1">
        <f t="shared" si="5"/>
        <v>81.29896022202534</v>
      </c>
      <c r="D68" s="7">
        <f t="shared" si="8"/>
        <v>0.005432001060642924</v>
      </c>
      <c r="E68" s="1">
        <f t="shared" si="9"/>
        <v>162.6955969536076</v>
      </c>
      <c r="J68" s="1" t="s">
        <v>280</v>
      </c>
      <c r="K68" s="1">
        <v>4.044</v>
      </c>
      <c r="L68" s="1" t="s">
        <v>304</v>
      </c>
    </row>
    <row r="69" spans="1:12" ht="15.75">
      <c r="A69" s="1">
        <v>13</v>
      </c>
      <c r="B69" s="5">
        <f>AK33</f>
        <v>102.45090724040995</v>
      </c>
      <c r="C69" s="1">
        <f t="shared" si="5"/>
        <v>67.85429827507363</v>
      </c>
      <c r="D69" s="7">
        <f t="shared" si="8"/>
        <v>0.006765651952045825</v>
      </c>
      <c r="E69" s="1">
        <f t="shared" si="9"/>
        <v>130.62490673152269</v>
      </c>
      <c r="J69" s="1" t="s">
        <v>281</v>
      </c>
      <c r="K69" s="1">
        <v>3.987</v>
      </c>
      <c r="L69" s="1" t="s">
        <v>304</v>
      </c>
    </row>
    <row r="70" spans="1:12" ht="15.75">
      <c r="A70" s="1">
        <v>14</v>
      </c>
      <c r="B70" s="5">
        <f>AL33</f>
        <v>84.08094541379488</v>
      </c>
      <c r="C70" s="1">
        <f t="shared" si="5"/>
        <v>57.6586683096612</v>
      </c>
      <c r="D70" s="7">
        <f t="shared" si="8"/>
        <v>0.008243808120242935</v>
      </c>
      <c r="E70" s="1">
        <f>B70*255/200</f>
        <v>107.20320540258847</v>
      </c>
      <c r="J70" s="1" t="s">
        <v>282</v>
      </c>
      <c r="K70" s="1">
        <v>3.84</v>
      </c>
      <c r="L70" s="1" t="s">
        <v>288</v>
      </c>
    </row>
    <row r="71" spans="10:12" ht="15.75">
      <c r="J71" s="1" t="s">
        <v>283</v>
      </c>
      <c r="K71" s="4">
        <v>3.1</v>
      </c>
      <c r="L71" s="1" t="s">
        <v>304</v>
      </c>
    </row>
    <row r="72" spans="2:13" ht="15.75">
      <c r="B72" s="4">
        <f>D1</f>
        <v>4.669</v>
      </c>
      <c r="J72" s="1" t="s">
        <v>284</v>
      </c>
      <c r="K72" s="1">
        <v>2.6</v>
      </c>
      <c r="L72" s="1" t="s">
        <v>304</v>
      </c>
      <c r="M72" s="1" t="s">
        <v>122</v>
      </c>
    </row>
    <row r="73" spans="2:12" ht="15.75">
      <c r="B73" s="33" t="str">
        <f>E1</f>
        <v>PPRM</v>
      </c>
      <c r="C73" s="1">
        <v>0.88701</v>
      </c>
      <c r="D73" s="34" t="s">
        <v>527</v>
      </c>
      <c r="J73" s="1" t="s">
        <v>287</v>
      </c>
      <c r="K73" s="1">
        <v>2.55</v>
      </c>
      <c r="L73" s="1" t="s">
        <v>304</v>
      </c>
    </row>
    <row r="74" spans="1:12" ht="15.75">
      <c r="A74" s="1" t="s">
        <v>545</v>
      </c>
      <c r="B74" s="1">
        <f>B2</f>
        <v>14.333333333333334</v>
      </c>
      <c r="C74" s="1">
        <v>1.5054</v>
      </c>
      <c r="D74" s="1" t="s">
        <v>528</v>
      </c>
      <c r="J74" s="1" t="s">
        <v>285</v>
      </c>
      <c r="K74" s="1">
        <v>2.6</v>
      </c>
      <c r="L74" s="1" t="s">
        <v>304</v>
      </c>
    </row>
    <row r="75" spans="1:12" ht="15.75">
      <c r="A75" s="34" t="s">
        <v>544</v>
      </c>
      <c r="B75" s="1">
        <f>E3*AM3+E4*AM4+E5*AM5+E6*AM6+E7*AM7+E8*AM8+E9*AM9+E10*AM10+E11*AM11+E12*AM12+E13*AM13+E14*AM14+E15*AM15+E16*AM16+E17*AM17+E18*AM18+E19*AM19+E20*AM20+E21*AM21+E22*AM22+E23*AM23+E24*AM24+E25*AM25+E26*AM26+E27*AM27+E28*AM28+E29*AM29+E30*AM30</f>
        <v>0.24266979546491618</v>
      </c>
      <c r="C75" s="1">
        <v>0.8227</v>
      </c>
      <c r="D75" s="1" t="s">
        <v>529</v>
      </c>
      <c r="J75" s="1" t="s">
        <v>286</v>
      </c>
      <c r="K75" s="1">
        <v>2.55</v>
      </c>
      <c r="L75" s="1" t="s">
        <v>304</v>
      </c>
    </row>
    <row r="76" spans="3:13" ht="15.75">
      <c r="C76" s="1">
        <v>-18</v>
      </c>
      <c r="D76" s="1" t="s">
        <v>530</v>
      </c>
      <c r="J76" s="1" t="s">
        <v>3</v>
      </c>
      <c r="K76" s="1">
        <v>3.4</v>
      </c>
      <c r="L76" s="1" t="s">
        <v>288</v>
      </c>
      <c r="M76" s="1" t="s">
        <v>10</v>
      </c>
    </row>
    <row r="77" spans="10:12" ht="15.75">
      <c r="J77" s="1" t="s">
        <v>452</v>
      </c>
      <c r="K77" s="1">
        <v>5.011</v>
      </c>
      <c r="L77" s="1" t="s">
        <v>304</v>
      </c>
    </row>
    <row r="78" spans="10:12" ht="15.75">
      <c r="J78" s="1" t="s">
        <v>17</v>
      </c>
      <c r="K78" s="1">
        <v>2.698</v>
      </c>
      <c r="L78" s="10" t="s">
        <v>222</v>
      </c>
    </row>
    <row r="79" spans="10:12" ht="15.75">
      <c r="J79" s="1" t="s">
        <v>431</v>
      </c>
      <c r="K79" s="1">
        <v>2.648</v>
      </c>
      <c r="L79" s="1" t="s">
        <v>304</v>
      </c>
    </row>
    <row r="80" spans="10:12" ht="15.75">
      <c r="J80" s="1" t="s">
        <v>627</v>
      </c>
      <c r="K80" s="58">
        <v>2.92</v>
      </c>
      <c r="L80" s="1" t="s">
        <v>304</v>
      </c>
    </row>
    <row r="81" spans="10:12" ht="15.75">
      <c r="J81" s="1" t="s">
        <v>628</v>
      </c>
      <c r="K81" s="58">
        <v>4.3</v>
      </c>
      <c r="L81" s="1" t="s">
        <v>304</v>
      </c>
    </row>
    <row r="82" spans="10:13" ht="15.75">
      <c r="J82" s="1" t="s">
        <v>392</v>
      </c>
      <c r="K82" s="32">
        <v>3</v>
      </c>
      <c r="L82" s="1" t="s">
        <v>288</v>
      </c>
      <c r="M82" s="1" t="s">
        <v>393</v>
      </c>
    </row>
    <row r="83" spans="10:13" ht="15.75">
      <c r="J83" s="1" t="s">
        <v>594</v>
      </c>
      <c r="K83" s="1">
        <v>3.96</v>
      </c>
      <c r="M83" s="1" t="s">
        <v>395</v>
      </c>
    </row>
    <row r="84" spans="10:12" ht="15.75">
      <c r="J84" s="1" t="s">
        <v>269</v>
      </c>
      <c r="K84" s="4">
        <v>2.71</v>
      </c>
      <c r="L84" s="1" t="s">
        <v>304</v>
      </c>
    </row>
    <row r="85" spans="10:12" ht="15.75">
      <c r="J85" s="1" t="s">
        <v>271</v>
      </c>
      <c r="K85" s="1">
        <v>2.866</v>
      </c>
      <c r="L85" s="1" t="s">
        <v>304</v>
      </c>
    </row>
    <row r="86" spans="10:12" ht="15.75">
      <c r="J86" s="1" t="s">
        <v>275</v>
      </c>
      <c r="K86" s="4">
        <v>3.01</v>
      </c>
      <c r="L86" s="1" t="s">
        <v>304</v>
      </c>
    </row>
    <row r="87" spans="10:12" ht="15.75">
      <c r="J87" s="1" t="s">
        <v>273</v>
      </c>
      <c r="K87" s="1">
        <v>3.944</v>
      </c>
      <c r="L87" s="1" t="s">
        <v>304</v>
      </c>
    </row>
    <row r="88" spans="10:12" ht="15.75">
      <c r="J88" s="1" t="s">
        <v>277</v>
      </c>
      <c r="K88" s="1">
        <v>2.305</v>
      </c>
      <c r="L88" s="1" t="s">
        <v>304</v>
      </c>
    </row>
    <row r="89" spans="10:12" ht="15.75">
      <c r="J89" s="1" t="s">
        <v>279</v>
      </c>
      <c r="K89" s="4">
        <v>1.68</v>
      </c>
      <c r="L89" s="1" t="s">
        <v>304</v>
      </c>
    </row>
    <row r="90" spans="10:12" ht="15.75">
      <c r="J90" s="34" t="s">
        <v>298</v>
      </c>
      <c r="K90" s="4">
        <v>3.4729</v>
      </c>
      <c r="L90" s="1" t="s">
        <v>332</v>
      </c>
    </row>
    <row r="91" spans="10:12" ht="15.75">
      <c r="J91" s="34" t="s">
        <v>296</v>
      </c>
      <c r="K91" s="1">
        <v>3.563</v>
      </c>
      <c r="L91" s="1" t="s">
        <v>332</v>
      </c>
    </row>
    <row r="92" spans="10:12" ht="15.75">
      <c r="J92" s="34" t="s">
        <v>297</v>
      </c>
      <c r="K92" s="1">
        <v>4.848</v>
      </c>
      <c r="L92" s="1" t="s">
        <v>332</v>
      </c>
    </row>
    <row r="93" spans="10:12" ht="15.75">
      <c r="J93" s="1" t="s">
        <v>331</v>
      </c>
      <c r="K93" s="1">
        <v>4.107</v>
      </c>
      <c r="L93" s="1" t="s">
        <v>332</v>
      </c>
    </row>
    <row r="94" spans="10:13" ht="15.75">
      <c r="J94" s="1" t="s">
        <v>321</v>
      </c>
      <c r="K94" s="1">
        <v>2.35</v>
      </c>
      <c r="L94" s="1" t="s">
        <v>304</v>
      </c>
      <c r="M94" s="1" t="s">
        <v>300</v>
      </c>
    </row>
    <row r="95" spans="10:12" ht="15.75">
      <c r="J95" s="1" t="s">
        <v>5</v>
      </c>
      <c r="K95" s="1">
        <v>3.201</v>
      </c>
      <c r="L95" s="1" t="s">
        <v>332</v>
      </c>
    </row>
    <row r="96" spans="10:12" ht="15.75">
      <c r="J96" s="1" t="s">
        <v>7</v>
      </c>
      <c r="K96" s="1">
        <v>3.185</v>
      </c>
      <c r="L96" s="1" t="s">
        <v>174</v>
      </c>
    </row>
    <row r="97" spans="10:12" ht="15.75">
      <c r="J97" s="1" t="s">
        <v>9</v>
      </c>
      <c r="K97" s="1">
        <v>3.153</v>
      </c>
      <c r="L97" s="1" t="s">
        <v>175</v>
      </c>
    </row>
    <row r="98" spans="10:12" ht="15.75">
      <c r="J98" s="1" t="s">
        <v>176</v>
      </c>
      <c r="K98" s="1">
        <v>4.999</v>
      </c>
      <c r="L98" s="1" t="s">
        <v>175</v>
      </c>
    </row>
    <row r="99" spans="10:12" ht="15.75">
      <c r="J99" s="1" t="s">
        <v>374</v>
      </c>
      <c r="K99" s="1">
        <v>4.54</v>
      </c>
      <c r="L99" s="1" t="s">
        <v>375</v>
      </c>
    </row>
    <row r="100" spans="10:12" ht="15.75">
      <c r="J100" s="1" t="s">
        <v>376</v>
      </c>
      <c r="K100" s="1">
        <v>6.11</v>
      </c>
      <c r="L100" s="1" t="s">
        <v>375</v>
      </c>
    </row>
    <row r="101" spans="10:12" ht="15.75">
      <c r="J101" s="1" t="s">
        <v>377</v>
      </c>
      <c r="K101" s="1">
        <v>7.19</v>
      </c>
      <c r="L101" s="1" t="s">
        <v>375</v>
      </c>
    </row>
    <row r="102" spans="10:12" ht="15.75">
      <c r="J102" s="1" t="s">
        <v>378</v>
      </c>
      <c r="K102" s="1">
        <v>2.07</v>
      </c>
      <c r="L102" s="1" t="s">
        <v>375</v>
      </c>
    </row>
    <row r="103" spans="10:11" ht="15.75">
      <c r="J103" s="1" t="s">
        <v>484</v>
      </c>
      <c r="K103" s="1">
        <v>1.757</v>
      </c>
    </row>
    <row r="104" spans="10:11" ht="15.75">
      <c r="J104" s="1" t="s">
        <v>485</v>
      </c>
      <c r="K104" s="1">
        <v>1.826</v>
      </c>
    </row>
    <row r="105" spans="10:12" ht="15.75">
      <c r="J105" s="1" t="s">
        <v>550</v>
      </c>
      <c r="K105" s="1">
        <v>5.275</v>
      </c>
      <c r="L105" s="1" t="s">
        <v>304</v>
      </c>
    </row>
    <row r="106" spans="10:12" ht="15.75">
      <c r="J106" s="1" t="s">
        <v>396</v>
      </c>
      <c r="K106" s="1">
        <v>4.788</v>
      </c>
      <c r="L106" s="1" t="s">
        <v>304</v>
      </c>
    </row>
    <row r="107" spans="10:12" ht="15.75">
      <c r="J107" s="1" t="s">
        <v>553</v>
      </c>
      <c r="K107" s="1">
        <v>4.245</v>
      </c>
      <c r="L107" s="1" t="s">
        <v>304</v>
      </c>
    </row>
    <row r="108" spans="10:12" ht="15.75">
      <c r="J108" s="1" t="s">
        <v>555</v>
      </c>
      <c r="K108" s="1">
        <v>3.4</v>
      </c>
      <c r="L108" s="1" t="s">
        <v>304</v>
      </c>
    </row>
    <row r="109" spans="10:12" ht="15.75">
      <c r="J109" s="1" t="s">
        <v>480</v>
      </c>
      <c r="K109" s="1">
        <v>2.909</v>
      </c>
      <c r="L109" s="1" t="s">
        <v>304</v>
      </c>
    </row>
    <row r="110" spans="10:12" ht="15.75">
      <c r="J110" s="1" t="s">
        <v>558</v>
      </c>
      <c r="K110" s="1">
        <v>3.515</v>
      </c>
      <c r="L110" s="1" t="s">
        <v>304</v>
      </c>
    </row>
    <row r="111" spans="10:12" ht="15.75">
      <c r="J111" s="1" t="s">
        <v>560</v>
      </c>
      <c r="K111" s="1">
        <v>2.267</v>
      </c>
      <c r="L111" s="1" t="s">
        <v>304</v>
      </c>
    </row>
    <row r="112" spans="10:12" ht="15.75">
      <c r="J112" s="1" t="s">
        <v>562</v>
      </c>
      <c r="K112" s="1">
        <v>4.669</v>
      </c>
      <c r="L112" s="1" t="s">
        <v>304</v>
      </c>
    </row>
    <row r="113" spans="10:12" ht="15.75">
      <c r="J113" s="1" t="s">
        <v>564</v>
      </c>
      <c r="K113" s="1">
        <v>3.523</v>
      </c>
      <c r="L113" s="1" t="s">
        <v>304</v>
      </c>
    </row>
    <row r="114" spans="10:12" ht="15.75">
      <c r="J114" s="1" t="s">
        <v>565</v>
      </c>
      <c r="K114" s="1">
        <v>3.179</v>
      </c>
      <c r="L114" s="1" t="s">
        <v>304</v>
      </c>
    </row>
    <row r="115" spans="10:12" ht="15.75">
      <c r="J115" s="1" t="s">
        <v>567</v>
      </c>
      <c r="K115" s="1">
        <v>3.247</v>
      </c>
      <c r="L115" s="1" t="s">
        <v>304</v>
      </c>
    </row>
    <row r="116" spans="10:12" ht="15.75">
      <c r="J116" s="1" t="s">
        <v>569</v>
      </c>
      <c r="K116" s="1">
        <v>3.145</v>
      </c>
      <c r="L116" s="1" t="s">
        <v>304</v>
      </c>
    </row>
    <row r="117" spans="10:12" ht="15.75">
      <c r="J117" s="1" t="s">
        <v>571</v>
      </c>
      <c r="K117" s="1">
        <v>3.675</v>
      </c>
      <c r="L117" s="1" t="s">
        <v>304</v>
      </c>
    </row>
    <row r="118" spans="10:12" ht="15.75">
      <c r="J118" s="1" t="s">
        <v>573</v>
      </c>
      <c r="K118" s="1">
        <v>2.508</v>
      </c>
      <c r="L118" s="1" t="s">
        <v>304</v>
      </c>
    </row>
    <row r="119" spans="10:12" ht="15.75">
      <c r="J119" s="1" t="s">
        <v>575</v>
      </c>
      <c r="K119" s="1">
        <v>3</v>
      </c>
      <c r="L119" s="1" t="s">
        <v>304</v>
      </c>
    </row>
    <row r="120" spans="10:12" ht="15.75">
      <c r="J120" s="1" t="s">
        <v>577</v>
      </c>
      <c r="K120" s="1">
        <v>2.977</v>
      </c>
      <c r="L120" s="1" t="s">
        <v>304</v>
      </c>
    </row>
    <row r="121" spans="10:12" ht="15.75">
      <c r="J121" s="1" t="s">
        <v>579</v>
      </c>
      <c r="K121" s="1">
        <v>4.268</v>
      </c>
      <c r="L121" s="1" t="s">
        <v>304</v>
      </c>
    </row>
    <row r="122" spans="10:12" ht="15.75">
      <c r="J122" s="1" t="s">
        <v>581</v>
      </c>
      <c r="K122" s="1">
        <v>3.328</v>
      </c>
      <c r="L122" s="1" t="s">
        <v>304</v>
      </c>
    </row>
    <row r="123" spans="10:13" ht="15.75">
      <c r="J123" s="1" t="s">
        <v>583</v>
      </c>
      <c r="K123" s="1">
        <v>2.784</v>
      </c>
      <c r="L123" s="1" t="s">
        <v>304</v>
      </c>
      <c r="M123" s="1" t="s">
        <v>612</v>
      </c>
    </row>
    <row r="124" spans="10:12" ht="15.75">
      <c r="J124" s="1" t="s">
        <v>585</v>
      </c>
      <c r="K124" s="1">
        <v>2.784</v>
      </c>
      <c r="L124" s="1" t="s">
        <v>304</v>
      </c>
    </row>
    <row r="125" spans="10:12" ht="15.75">
      <c r="J125" s="1" t="s">
        <v>587</v>
      </c>
      <c r="K125" s="1">
        <v>2.831</v>
      </c>
      <c r="L125" s="1" t="s">
        <v>304</v>
      </c>
    </row>
    <row r="126" spans="10:12" ht="15.75">
      <c r="J126" s="1" t="s">
        <v>589</v>
      </c>
      <c r="K126" s="1">
        <v>2.594</v>
      </c>
      <c r="L126" s="1" t="s">
        <v>304</v>
      </c>
    </row>
    <row r="127" spans="10:12" ht="15.75">
      <c r="J127" s="1" t="s">
        <v>590</v>
      </c>
      <c r="K127" s="1">
        <v>2.91</v>
      </c>
      <c r="L127" s="1" t="s">
        <v>304</v>
      </c>
    </row>
    <row r="128" spans="10:12" ht="15.75">
      <c r="J128" s="1" t="s">
        <v>593</v>
      </c>
      <c r="K128" s="1">
        <v>2.368</v>
      </c>
      <c r="L128" s="1" t="s">
        <v>304</v>
      </c>
    </row>
    <row r="129" spans="10:11" ht="15.75">
      <c r="J129" s="1" t="s">
        <v>609</v>
      </c>
      <c r="K129" s="4">
        <f>114.95*6/6.0221367E+23/3.0968E-22</f>
        <v>3.6982516363656206</v>
      </c>
    </row>
    <row r="130" spans="10:12" ht="15.75">
      <c r="J130" s="1" t="s">
        <v>611</v>
      </c>
      <c r="K130" s="1">
        <v>4.61</v>
      </c>
      <c r="L130" s="1" t="s">
        <v>304</v>
      </c>
    </row>
    <row r="131" spans="10:12" ht="15.75">
      <c r="J131" s="1" t="s">
        <v>623</v>
      </c>
      <c r="K131" s="1">
        <v>3.583</v>
      </c>
      <c r="L131" s="1" t="s">
        <v>304</v>
      </c>
    </row>
    <row r="132" spans="10:13" ht="15.75">
      <c r="J132" s="1" t="s">
        <v>624</v>
      </c>
      <c r="K132" s="57">
        <v>5.722</v>
      </c>
      <c r="L132" s="1" t="s">
        <v>304</v>
      </c>
      <c r="M132" s="1" t="s">
        <v>625</v>
      </c>
    </row>
    <row r="133" spans="10:13" ht="15.75">
      <c r="J133" s="1" t="s">
        <v>624</v>
      </c>
      <c r="K133" s="1">
        <v>5.956</v>
      </c>
      <c r="L133" s="1" t="s">
        <v>332</v>
      </c>
      <c r="M133" s="1" t="s">
        <v>407</v>
      </c>
    </row>
  </sheetData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8"/>
  <sheetViews>
    <sheetView workbookViewId="0" topLeftCell="A7">
      <selection activeCell="D28" sqref="D28"/>
    </sheetView>
  </sheetViews>
  <sheetFormatPr defaultColWidth="10.59765625" defaultRowHeight="15"/>
  <cols>
    <col min="1" max="16384" width="10.59765625" style="1" customWidth="1"/>
  </cols>
  <sheetData>
    <row r="1" ht="15.75">
      <c r="A1" s="1" t="s">
        <v>309</v>
      </c>
    </row>
    <row r="3" ht="15.75">
      <c r="A3" s="1" t="s">
        <v>310</v>
      </c>
    </row>
    <row r="4" ht="15.75">
      <c r="A4" s="1" t="s">
        <v>311</v>
      </c>
    </row>
    <row r="5" spans="1:4" ht="15.75">
      <c r="A5" s="1" t="s">
        <v>312</v>
      </c>
      <c r="B5" s="1" t="s">
        <v>313</v>
      </c>
      <c r="C5" s="1" t="s">
        <v>314</v>
      </c>
      <c r="D5" s="1" t="s">
        <v>315</v>
      </c>
    </row>
    <row r="6" spans="1:4" ht="18.75">
      <c r="A6" s="1" t="s">
        <v>316</v>
      </c>
      <c r="B6" s="1">
        <v>1</v>
      </c>
      <c r="C6" s="1">
        <v>2</v>
      </c>
      <c r="D6" s="1">
        <f aca="true" t="shared" si="0" ref="D6:D30">D37*B6+D$35*C6</f>
        <v>60.0843</v>
      </c>
    </row>
    <row r="7" spans="1:4" ht="18.75">
      <c r="A7" s="1" t="s">
        <v>317</v>
      </c>
      <c r="B7" s="1">
        <v>1</v>
      </c>
      <c r="C7" s="1">
        <v>2</v>
      </c>
      <c r="D7" s="1">
        <f t="shared" si="0"/>
        <v>79.8788</v>
      </c>
    </row>
    <row r="8" spans="1:4" ht="18.75">
      <c r="A8" s="1" t="s">
        <v>318</v>
      </c>
      <c r="B8" s="1">
        <v>2</v>
      </c>
      <c r="C8" s="1">
        <v>3</v>
      </c>
      <c r="D8" s="1">
        <f t="shared" si="0"/>
        <v>101.961278</v>
      </c>
    </row>
    <row r="9" spans="1:4" ht="18.75">
      <c r="A9" s="1" t="s">
        <v>319</v>
      </c>
      <c r="B9" s="1">
        <v>2</v>
      </c>
      <c r="C9" s="1">
        <v>3</v>
      </c>
      <c r="D9" s="1">
        <f t="shared" si="0"/>
        <v>151.9904</v>
      </c>
    </row>
    <row r="10" spans="1:4" ht="18.75">
      <c r="A10" s="1" t="s">
        <v>180</v>
      </c>
      <c r="B10" s="1">
        <v>2</v>
      </c>
      <c r="C10" s="1">
        <v>3</v>
      </c>
      <c r="D10" s="1">
        <f t="shared" si="0"/>
        <v>159.6922</v>
      </c>
    </row>
    <row r="11" spans="1:4" ht="18.75">
      <c r="A11" s="1" t="s">
        <v>181</v>
      </c>
      <c r="B11" s="1">
        <v>2</v>
      </c>
      <c r="C11" s="1">
        <v>5</v>
      </c>
      <c r="D11" s="1">
        <f t="shared" si="0"/>
        <v>181.88</v>
      </c>
    </row>
    <row r="12" spans="1:4" ht="15.75">
      <c r="A12" s="1" t="s">
        <v>182</v>
      </c>
      <c r="B12" s="1">
        <v>1</v>
      </c>
      <c r="C12" s="1">
        <v>1</v>
      </c>
      <c r="D12" s="1">
        <f t="shared" si="0"/>
        <v>71.8464</v>
      </c>
    </row>
    <row r="13" spans="1:4" ht="15.75">
      <c r="A13" s="1" t="s">
        <v>183</v>
      </c>
      <c r="B13" s="1">
        <v>1</v>
      </c>
      <c r="C13" s="1">
        <v>1</v>
      </c>
      <c r="D13" s="1">
        <f t="shared" si="0"/>
        <v>70.93745</v>
      </c>
    </row>
    <row r="14" spans="1:4" ht="15.75">
      <c r="A14" s="1" t="s">
        <v>184</v>
      </c>
      <c r="B14" s="1">
        <v>1</v>
      </c>
      <c r="C14" s="1">
        <v>1</v>
      </c>
      <c r="D14" s="1">
        <f t="shared" si="0"/>
        <v>40.3044</v>
      </c>
    </row>
    <row r="15" spans="1:4" ht="15.75">
      <c r="A15" s="1" t="s">
        <v>185</v>
      </c>
      <c r="B15" s="1">
        <v>1</v>
      </c>
      <c r="C15" s="1">
        <v>1</v>
      </c>
      <c r="D15" s="1">
        <f t="shared" si="0"/>
        <v>56.077400000000004</v>
      </c>
    </row>
    <row r="16" spans="1:4" ht="15.75">
      <c r="A16" s="1" t="s">
        <v>186</v>
      </c>
      <c r="B16" s="1">
        <v>1</v>
      </c>
      <c r="C16" s="1">
        <v>1</v>
      </c>
      <c r="D16" s="1">
        <f t="shared" si="0"/>
        <v>74.68939999999999</v>
      </c>
    </row>
    <row r="17" spans="1:4" ht="18.75">
      <c r="A17" s="1" t="s">
        <v>187</v>
      </c>
      <c r="B17" s="1">
        <v>2</v>
      </c>
      <c r="C17" s="1">
        <v>1</v>
      </c>
      <c r="D17" s="1">
        <f t="shared" si="0"/>
        <v>61.978936000000004</v>
      </c>
    </row>
    <row r="18" spans="1:4" ht="18.75">
      <c r="A18" s="1" t="s">
        <v>188</v>
      </c>
      <c r="B18" s="1">
        <v>2</v>
      </c>
      <c r="C18" s="1">
        <v>1</v>
      </c>
      <c r="D18" s="1">
        <f t="shared" si="0"/>
        <v>94.196</v>
      </c>
    </row>
    <row r="19" spans="1:4" ht="18.75">
      <c r="A19" s="1" t="s">
        <v>189</v>
      </c>
      <c r="B19" s="1">
        <v>1</v>
      </c>
      <c r="C19" s="1">
        <v>3</v>
      </c>
      <c r="D19" s="1">
        <f t="shared" si="0"/>
        <v>80.0642</v>
      </c>
    </row>
    <row r="20" spans="1:4" ht="18.75">
      <c r="A20" s="1" t="s">
        <v>190</v>
      </c>
      <c r="B20" s="1">
        <v>2</v>
      </c>
      <c r="C20" s="1">
        <v>5</v>
      </c>
      <c r="D20" s="1">
        <f t="shared" si="0"/>
        <v>141.944524</v>
      </c>
    </row>
    <row r="21" spans="1:4" ht="18.75">
      <c r="A21" s="1" t="s">
        <v>191</v>
      </c>
      <c r="B21" s="1">
        <v>1</v>
      </c>
      <c r="C21" s="1">
        <v>2</v>
      </c>
      <c r="D21" s="1">
        <f t="shared" si="0"/>
        <v>44.0098</v>
      </c>
    </row>
    <row r="22" spans="1:4" ht="18.75">
      <c r="A22" s="1" t="s">
        <v>192</v>
      </c>
      <c r="B22" s="1">
        <v>2</v>
      </c>
      <c r="C22" s="1">
        <v>1</v>
      </c>
      <c r="D22" s="1">
        <f t="shared" si="0"/>
        <v>18.01528</v>
      </c>
    </row>
    <row r="23" spans="1:4" ht="15.75">
      <c r="A23" s="1" t="s">
        <v>408</v>
      </c>
      <c r="B23" s="1">
        <v>1</v>
      </c>
      <c r="C23" s="1">
        <v>1</v>
      </c>
      <c r="D23" s="1">
        <f t="shared" si="0"/>
        <v>74.9326</v>
      </c>
    </row>
    <row r="24" spans="1:4" ht="15.75">
      <c r="A24" s="1" t="s">
        <v>410</v>
      </c>
      <c r="B24" s="1">
        <v>1</v>
      </c>
      <c r="C24" s="1">
        <v>1</v>
      </c>
      <c r="D24" s="1">
        <f t="shared" si="0"/>
        <v>81.3894</v>
      </c>
    </row>
    <row r="25" spans="1:4" ht="15.75">
      <c r="A25" s="1" t="s">
        <v>411</v>
      </c>
      <c r="B25" s="1">
        <v>1</v>
      </c>
      <c r="C25" s="1">
        <v>2</v>
      </c>
      <c r="D25" s="1">
        <f t="shared" si="0"/>
        <v>123.2228</v>
      </c>
    </row>
    <row r="26" spans="1:4" ht="15.75">
      <c r="A26" s="1" t="s">
        <v>631</v>
      </c>
      <c r="B26" s="1">
        <v>2</v>
      </c>
      <c r="C26" s="1">
        <v>3</v>
      </c>
      <c r="D26" s="1">
        <f t="shared" si="0"/>
        <v>372.9982</v>
      </c>
    </row>
    <row r="27" spans="1:4" ht="15.75">
      <c r="A27" s="1" t="s">
        <v>633</v>
      </c>
      <c r="B27" s="1">
        <v>1</v>
      </c>
      <c r="C27" s="1">
        <v>2</v>
      </c>
      <c r="D27" s="1">
        <f t="shared" si="0"/>
        <v>210.4888</v>
      </c>
    </row>
    <row r="28" spans="1:4" ht="15.75">
      <c r="A28" s="1" t="s">
        <v>635</v>
      </c>
      <c r="B28" s="1">
        <v>1</v>
      </c>
      <c r="C28" s="1">
        <v>1</v>
      </c>
      <c r="D28" s="1">
        <f t="shared" si="0"/>
        <v>223.1994</v>
      </c>
    </row>
    <row r="29" spans="1:4" ht="15.75">
      <c r="A29" s="1" t="s">
        <v>637</v>
      </c>
      <c r="B29" s="1">
        <v>1</v>
      </c>
      <c r="C29" s="1">
        <v>2</v>
      </c>
      <c r="D29" s="1">
        <f t="shared" si="0"/>
        <v>264.0369</v>
      </c>
    </row>
    <row r="30" spans="1:4" ht="15.75">
      <c r="A30" s="1" t="s">
        <v>639</v>
      </c>
      <c r="B30" s="1">
        <v>1</v>
      </c>
      <c r="C30" s="1">
        <v>2</v>
      </c>
      <c r="D30" s="1">
        <f t="shared" si="0"/>
        <v>270.0277</v>
      </c>
    </row>
    <row r="31" ht="15.75">
      <c r="A31" s="1" t="s">
        <v>193</v>
      </c>
    </row>
    <row r="32" spans="1:4" ht="15.75">
      <c r="A32" s="1" t="s">
        <v>194</v>
      </c>
      <c r="B32" s="1">
        <v>1</v>
      </c>
      <c r="C32" s="1">
        <v>1</v>
      </c>
      <c r="D32" s="1">
        <f>D12</f>
        <v>71.8464</v>
      </c>
    </row>
    <row r="33" ht="15.75">
      <c r="A33" s="1" t="s">
        <v>195</v>
      </c>
    </row>
    <row r="34" spans="1:4" ht="15.75">
      <c r="A34" s="1" t="s">
        <v>455</v>
      </c>
      <c r="B34" s="1">
        <v>1</v>
      </c>
      <c r="C34" s="1">
        <v>1</v>
      </c>
      <c r="D34" s="1">
        <f>D53+D35</f>
        <v>17.00734</v>
      </c>
    </row>
    <row r="35" spans="1:4" ht="15.75">
      <c r="A35" s="1" t="s">
        <v>196</v>
      </c>
      <c r="D35" s="1">
        <v>15.9994</v>
      </c>
    </row>
    <row r="37" spans="1:4" ht="15.75">
      <c r="A37" s="1" t="s">
        <v>349</v>
      </c>
      <c r="D37" s="1">
        <v>28.0855</v>
      </c>
    </row>
    <row r="38" spans="1:4" ht="15.75">
      <c r="A38" s="1" t="s">
        <v>197</v>
      </c>
      <c r="D38" s="1">
        <v>47.88</v>
      </c>
    </row>
    <row r="39" spans="1:4" ht="15.75">
      <c r="A39" s="1" t="s">
        <v>198</v>
      </c>
      <c r="D39" s="1">
        <v>26.981539</v>
      </c>
    </row>
    <row r="40" spans="1:4" ht="15.75">
      <c r="A40" s="1" t="s">
        <v>199</v>
      </c>
      <c r="D40" s="1">
        <v>51.9961</v>
      </c>
    </row>
    <row r="41" spans="1:4" ht="18.75">
      <c r="A41" s="1" t="s">
        <v>200</v>
      </c>
      <c r="D41" s="1">
        <v>55.847</v>
      </c>
    </row>
    <row r="42" spans="1:4" ht="18.75">
      <c r="A42" s="1" t="s">
        <v>201</v>
      </c>
      <c r="D42" s="1">
        <v>50.9415</v>
      </c>
    </row>
    <row r="43" spans="1:4" ht="18.75">
      <c r="A43" s="1" t="s">
        <v>202</v>
      </c>
      <c r="D43" s="1">
        <v>55.847</v>
      </c>
    </row>
    <row r="44" spans="1:4" ht="15.75">
      <c r="A44" s="1" t="s">
        <v>203</v>
      </c>
      <c r="D44" s="1">
        <v>54.93805</v>
      </c>
    </row>
    <row r="45" spans="1:4" ht="15.75">
      <c r="A45" s="1" t="s">
        <v>440</v>
      </c>
      <c r="D45" s="1">
        <v>24.305</v>
      </c>
    </row>
    <row r="46" spans="1:4" ht="15.75">
      <c r="A46" s="1" t="s">
        <v>441</v>
      </c>
      <c r="D46" s="1">
        <v>40.078</v>
      </c>
    </row>
    <row r="47" spans="1:4" ht="15.75">
      <c r="A47" s="1" t="s">
        <v>442</v>
      </c>
      <c r="D47" s="1">
        <v>58.69</v>
      </c>
    </row>
    <row r="48" spans="1:4" ht="15.75">
      <c r="A48" s="1" t="s">
        <v>443</v>
      </c>
      <c r="D48" s="1">
        <v>22.989768</v>
      </c>
    </row>
    <row r="49" spans="1:4" ht="15.75">
      <c r="A49" s="1" t="s">
        <v>444</v>
      </c>
      <c r="D49" s="1">
        <v>39.0983</v>
      </c>
    </row>
    <row r="50" spans="1:4" ht="15.75">
      <c r="A50" s="1" t="s">
        <v>445</v>
      </c>
      <c r="D50" s="1">
        <v>32.066</v>
      </c>
    </row>
    <row r="51" spans="1:4" ht="15.75">
      <c r="A51" s="1" t="s">
        <v>446</v>
      </c>
      <c r="D51" s="1">
        <v>30.973762</v>
      </c>
    </row>
    <row r="52" spans="1:4" ht="15.75">
      <c r="A52" s="1" t="s">
        <v>447</v>
      </c>
      <c r="D52" s="1">
        <v>12.011</v>
      </c>
    </row>
    <row r="53" spans="1:4" ht="15.75">
      <c r="A53" s="1" t="s">
        <v>448</v>
      </c>
      <c r="D53" s="1">
        <v>1.00794</v>
      </c>
    </row>
    <row r="54" spans="1:4" ht="15.75">
      <c r="A54" s="1" t="s">
        <v>640</v>
      </c>
      <c r="D54" s="6">
        <v>58.9332</v>
      </c>
    </row>
    <row r="55" spans="1:4" ht="15.75">
      <c r="A55" s="1" t="s">
        <v>641</v>
      </c>
      <c r="D55" s="1">
        <v>65.39</v>
      </c>
    </row>
    <row r="56" spans="1:4" ht="15.75">
      <c r="A56" s="1" t="s">
        <v>642</v>
      </c>
      <c r="D56" s="1">
        <v>91.224</v>
      </c>
    </row>
    <row r="57" spans="1:4" ht="15.75">
      <c r="A57" s="1" t="s">
        <v>630</v>
      </c>
      <c r="D57" s="1">
        <v>162.5</v>
      </c>
    </row>
    <row r="58" spans="1:4" ht="15.75">
      <c r="A58" s="1" t="s">
        <v>632</v>
      </c>
      <c r="D58" s="1">
        <v>178.49</v>
      </c>
    </row>
    <row r="59" spans="1:4" ht="15.75">
      <c r="A59" s="1" t="s">
        <v>634</v>
      </c>
      <c r="D59" s="1">
        <v>207.2</v>
      </c>
    </row>
    <row r="60" spans="1:4" ht="15.75">
      <c r="A60" s="1" t="s">
        <v>636</v>
      </c>
      <c r="D60" s="1">
        <v>232.0381</v>
      </c>
    </row>
    <row r="61" spans="1:4" ht="15.75">
      <c r="A61" s="1" t="s">
        <v>638</v>
      </c>
      <c r="D61" s="1">
        <v>238.0289</v>
      </c>
    </row>
    <row r="62" ht="15.75">
      <c r="A62" s="1" t="s">
        <v>193</v>
      </c>
    </row>
    <row r="64" ht="15.75">
      <c r="A64" s="1" t="s">
        <v>449</v>
      </c>
    </row>
    <row r="65" ht="15.75">
      <c r="A65" s="1" t="s">
        <v>450</v>
      </c>
    </row>
    <row r="66" ht="15.75">
      <c r="A66" s="1" t="s">
        <v>451</v>
      </c>
    </row>
    <row r="67" ht="15.75">
      <c r="A67" s="1" t="s">
        <v>453</v>
      </c>
    </row>
    <row r="68" ht="15.75">
      <c r="A68" s="1" t="s">
        <v>454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27"/>
  <sheetViews>
    <sheetView workbookViewId="0" topLeftCell="A19">
      <pane xSplit="3465" ySplit="4740" topLeftCell="U117" activePane="bottomRight" state="split"/>
      <selection pane="topLeft" activeCell="B2" sqref="B2"/>
      <selection pane="topRight" activeCell="X8" sqref="X8"/>
      <selection pane="bottomLeft" activeCell="B120" sqref="B120"/>
      <selection pane="bottomRight" activeCell="U100" sqref="U100:U127"/>
    </sheetView>
  </sheetViews>
  <sheetFormatPr defaultColWidth="8.796875" defaultRowHeight="15"/>
  <cols>
    <col min="1" max="1" width="11.8984375" style="14" bestFit="1" customWidth="1"/>
    <col min="2" max="2" width="12.69921875" style="17" bestFit="1" customWidth="1"/>
    <col min="3" max="3" width="8" style="17" bestFit="1" customWidth="1"/>
    <col min="4" max="10" width="12.69921875" style="14" bestFit="1" customWidth="1"/>
    <col min="11" max="11" width="12.69921875" style="1" bestFit="1" customWidth="1"/>
    <col min="12" max="14" width="10.59765625" style="1" customWidth="1"/>
    <col min="15" max="20" width="10.59765625" style="37" customWidth="1"/>
    <col min="21" max="22" width="12.69921875" style="17" bestFit="1" customWidth="1"/>
    <col min="23" max="16384" width="10.59765625" style="1" customWidth="1"/>
  </cols>
  <sheetData>
    <row r="1" spans="2:22" ht="15.75">
      <c r="B1" s="28">
        <v>80904</v>
      </c>
      <c r="C1" s="16"/>
      <c r="D1" s="15"/>
      <c r="E1" s="15"/>
      <c r="F1" s="15"/>
      <c r="G1" s="15"/>
      <c r="H1" s="15"/>
      <c r="I1" s="15"/>
      <c r="J1" s="15"/>
      <c r="U1" s="28" t="s">
        <v>643</v>
      </c>
      <c r="V1" s="28" t="s">
        <v>643</v>
      </c>
    </row>
    <row r="2" spans="2:22" ht="15.75">
      <c r="B2" s="16" t="str">
        <f>H4</f>
        <v>ilmenite</v>
      </c>
      <c r="C2" s="16"/>
      <c r="D2" s="15"/>
      <c r="E2" s="15"/>
      <c r="F2" s="15"/>
      <c r="G2" s="15"/>
      <c r="H2" s="15"/>
      <c r="I2" s="15"/>
      <c r="J2" s="15"/>
      <c r="P2" s="37" t="s">
        <v>519</v>
      </c>
      <c r="U2" s="16" t="s">
        <v>562</v>
      </c>
      <c r="V2" s="16" t="s">
        <v>645</v>
      </c>
    </row>
    <row r="3" spans="2:22" ht="15.75">
      <c r="B3" s="16" t="s">
        <v>456</v>
      </c>
      <c r="C3" s="16" t="s">
        <v>457</v>
      </c>
      <c r="D3" s="15"/>
      <c r="E3" s="15"/>
      <c r="F3" s="15"/>
      <c r="G3" s="15"/>
      <c r="H3" s="15"/>
      <c r="I3" s="15"/>
      <c r="J3" s="15"/>
      <c r="P3" s="37" t="s">
        <v>520</v>
      </c>
      <c r="U3" s="16" t="s">
        <v>644</v>
      </c>
      <c r="V3" s="16" t="s">
        <v>644</v>
      </c>
    </row>
    <row r="4" spans="1:22" ht="15.75">
      <c r="A4" s="14" t="s">
        <v>311</v>
      </c>
      <c r="B4" s="16">
        <v>3</v>
      </c>
      <c r="C4" s="16"/>
      <c r="D4" s="15" t="s">
        <v>326</v>
      </c>
      <c r="E4" s="15" t="s">
        <v>328</v>
      </c>
      <c r="F4" s="14" t="s">
        <v>106</v>
      </c>
      <c r="G4" s="14" t="s">
        <v>107</v>
      </c>
      <c r="H4" s="14" t="s">
        <v>396</v>
      </c>
      <c r="I4" s="14" t="s">
        <v>177</v>
      </c>
      <c r="J4" s="14" t="s">
        <v>327</v>
      </c>
      <c r="K4" s="1" t="s">
        <v>470</v>
      </c>
      <c r="L4" s="1" t="s">
        <v>488</v>
      </c>
      <c r="M4" s="1" t="s">
        <v>488</v>
      </c>
      <c r="N4" s="1" t="s">
        <v>515</v>
      </c>
      <c r="P4" s="37" t="s">
        <v>516</v>
      </c>
      <c r="Q4" s="37" t="s">
        <v>517</v>
      </c>
      <c r="R4" s="37" t="s">
        <v>518</v>
      </c>
      <c r="S4" s="37" t="s">
        <v>518</v>
      </c>
      <c r="T4" s="37" t="s">
        <v>518</v>
      </c>
      <c r="U4" s="16">
        <v>1</v>
      </c>
      <c r="V4" s="16">
        <v>1</v>
      </c>
    </row>
    <row r="5" spans="1:13" ht="15.75">
      <c r="A5" s="14" t="s">
        <v>312</v>
      </c>
      <c r="D5" s="14">
        <v>93</v>
      </c>
      <c r="E5" s="14">
        <v>36</v>
      </c>
      <c r="F5" s="14">
        <v>12</v>
      </c>
      <c r="G5" s="14">
        <v>1</v>
      </c>
      <c r="H5" s="14">
        <v>3</v>
      </c>
      <c r="I5" s="14">
        <v>1</v>
      </c>
      <c r="J5" s="14">
        <v>1</v>
      </c>
      <c r="L5" s="1">
        <v>7</v>
      </c>
      <c r="M5" s="1">
        <v>204</v>
      </c>
    </row>
    <row r="6" spans="1:22" ht="18.75">
      <c r="A6" s="14" t="s">
        <v>316</v>
      </c>
      <c r="B6" s="1">
        <v>0.45</v>
      </c>
      <c r="C6" s="22">
        <f>STDEV(D6:J6)</f>
        <v>19.46431924855127</v>
      </c>
      <c r="D6" s="1">
        <v>37.11</v>
      </c>
      <c r="E6" s="1">
        <v>37.15</v>
      </c>
      <c r="F6" s="1">
        <v>35.33</v>
      </c>
      <c r="G6" s="1">
        <v>47.28</v>
      </c>
      <c r="H6" s="1">
        <v>0.45</v>
      </c>
      <c r="I6" s="1">
        <v>64.54</v>
      </c>
      <c r="J6" s="1">
        <v>27.92</v>
      </c>
      <c r="K6" s="1">
        <v>72.9</v>
      </c>
      <c r="L6" s="1">
        <v>48.86</v>
      </c>
      <c r="M6" s="1">
        <v>54</v>
      </c>
      <c r="N6" s="1">
        <v>37.9</v>
      </c>
      <c r="P6" s="37">
        <v>40.45</v>
      </c>
      <c r="Q6" s="37">
        <v>39.6</v>
      </c>
      <c r="R6" s="37">
        <v>55.84</v>
      </c>
      <c r="S6" s="37">
        <v>57.65</v>
      </c>
      <c r="T6" s="37">
        <v>57.23</v>
      </c>
      <c r="U6" s="1">
        <v>30.5</v>
      </c>
      <c r="V6" s="1">
        <v>30.5</v>
      </c>
    </row>
    <row r="7" spans="1:22" ht="18.75">
      <c r="A7" s="14" t="s">
        <v>317</v>
      </c>
      <c r="B7" s="1">
        <v>52.11</v>
      </c>
      <c r="C7" s="22">
        <f>STDEV(D7:J7)</f>
        <v>29.323540600229936</v>
      </c>
      <c r="D7" s="1"/>
      <c r="E7" s="1"/>
      <c r="F7" s="1">
        <v>2.16</v>
      </c>
      <c r="G7" s="1">
        <v>0.52</v>
      </c>
      <c r="H7" s="1">
        <v>52.11</v>
      </c>
      <c r="I7" s="1"/>
      <c r="J7" s="1"/>
      <c r="L7" s="1">
        <v>0.7</v>
      </c>
      <c r="M7" s="1">
        <v>0.15</v>
      </c>
      <c r="N7" s="1">
        <v>0.13</v>
      </c>
      <c r="P7" s="37">
        <v>0.01</v>
      </c>
      <c r="Q7" s="37">
        <v>0</v>
      </c>
      <c r="R7" s="37">
        <v>0.1</v>
      </c>
      <c r="S7" s="37">
        <v>0.07</v>
      </c>
      <c r="T7" s="37">
        <v>0.09</v>
      </c>
      <c r="U7" s="1"/>
      <c r="V7" s="1"/>
    </row>
    <row r="8" spans="1:22" ht="18.75">
      <c r="A8" s="14" t="s">
        <v>318</v>
      </c>
      <c r="B8" s="1"/>
      <c r="C8" s="22">
        <f>STDEV(D8:J8)</f>
        <v>4.8543698526859895</v>
      </c>
      <c r="D8" s="1">
        <v>20.55</v>
      </c>
      <c r="E8" s="1">
        <v>21</v>
      </c>
      <c r="F8" s="1">
        <v>17.41</v>
      </c>
      <c r="G8" s="1">
        <v>31.34</v>
      </c>
      <c r="H8" s="1"/>
      <c r="I8" s="1">
        <v>22.42</v>
      </c>
      <c r="J8" s="1">
        <v>19.5</v>
      </c>
      <c r="K8" s="1">
        <v>10.29</v>
      </c>
      <c r="L8" s="1">
        <v>12.58</v>
      </c>
      <c r="M8" s="1">
        <v>0.64</v>
      </c>
      <c r="N8" s="1">
        <v>2.73</v>
      </c>
      <c r="P8" s="37">
        <v>0.03</v>
      </c>
      <c r="Q8" s="37">
        <v>0.04</v>
      </c>
      <c r="R8" s="37">
        <v>11.59</v>
      </c>
      <c r="S8" s="37">
        <v>12.81</v>
      </c>
      <c r="T8" s="37">
        <v>12.46</v>
      </c>
      <c r="U8" s="1"/>
      <c r="V8" s="1"/>
    </row>
    <row r="9" spans="1:22" ht="18.75">
      <c r="A9" s="14" t="s">
        <v>319</v>
      </c>
      <c r="B9" s="1"/>
      <c r="C9" s="22" t="e">
        <f>STDEV(D9:J9)</f>
        <v>#DIV/0!</v>
      </c>
      <c r="D9" s="1"/>
      <c r="E9" s="1"/>
      <c r="F9" s="1">
        <v>0</v>
      </c>
      <c r="G9" s="1"/>
      <c r="H9" s="1"/>
      <c r="I9" s="1"/>
      <c r="J9" s="1"/>
      <c r="L9" s="1">
        <v>0.34</v>
      </c>
      <c r="M9" s="1">
        <v>0.4</v>
      </c>
      <c r="N9" s="1">
        <v>0.34</v>
      </c>
      <c r="U9" s="1"/>
      <c r="V9" s="1"/>
    </row>
    <row r="10" spans="1:22" ht="18.75">
      <c r="A10" s="14" t="s">
        <v>180</v>
      </c>
      <c r="B10" s="1"/>
      <c r="C10" s="22"/>
      <c r="D10" s="1"/>
      <c r="E10" s="1"/>
      <c r="F10" s="1">
        <v>0</v>
      </c>
      <c r="G10" s="1"/>
      <c r="H10" s="1"/>
      <c r="I10" s="1"/>
      <c r="J10" s="1"/>
      <c r="U10" s="1"/>
      <c r="V10" s="1"/>
    </row>
    <row r="11" spans="1:22" ht="18.75">
      <c r="A11" s="14" t="s">
        <v>181</v>
      </c>
      <c r="B11" s="1"/>
      <c r="C11" s="22"/>
      <c r="D11" s="1"/>
      <c r="E11" s="1"/>
      <c r="F11" s="1"/>
      <c r="G11" s="1"/>
      <c r="H11" s="1"/>
      <c r="I11" s="1"/>
      <c r="J11" s="1"/>
      <c r="U11" s="1"/>
      <c r="V11" s="1"/>
    </row>
    <row r="12" spans="1:22" ht="15.75">
      <c r="A12" s="14" t="s">
        <v>182</v>
      </c>
      <c r="B12" s="1">
        <v>43.49</v>
      </c>
      <c r="C12" s="22">
        <f aca="true" t="shared" si="0" ref="C12:C18">STDEV(D12:J12)</f>
        <v>16.142971048902808</v>
      </c>
      <c r="D12" s="1">
        <v>34.2</v>
      </c>
      <c r="E12" s="1">
        <v>27.8</v>
      </c>
      <c r="F12" s="1">
        <v>25.61</v>
      </c>
      <c r="G12" s="1">
        <v>2.93</v>
      </c>
      <c r="H12" s="1">
        <v>43.49</v>
      </c>
      <c r="I12" s="1">
        <v>0.21</v>
      </c>
      <c r="J12" s="1">
        <v>31.32</v>
      </c>
      <c r="K12" s="1">
        <v>1.1</v>
      </c>
      <c r="L12" s="1">
        <v>18.75</v>
      </c>
      <c r="M12" s="1">
        <v>17.7</v>
      </c>
      <c r="N12" s="1">
        <v>31.7</v>
      </c>
      <c r="P12" s="37">
        <v>9.84</v>
      </c>
      <c r="Q12" s="37">
        <v>15.05</v>
      </c>
      <c r="R12" s="37">
        <v>12.83</v>
      </c>
      <c r="S12" s="37">
        <v>11.26</v>
      </c>
      <c r="T12" s="37">
        <v>11.95</v>
      </c>
      <c r="U12" s="1"/>
      <c r="V12" s="1"/>
    </row>
    <row r="13" spans="1:22" ht="15.75">
      <c r="A13" s="14" t="s">
        <v>183</v>
      </c>
      <c r="B13" s="1">
        <v>4.24</v>
      </c>
      <c r="C13" s="22">
        <f t="shared" si="0"/>
        <v>2.7208623020407825</v>
      </c>
      <c r="D13" s="1">
        <v>0.36</v>
      </c>
      <c r="E13" s="1">
        <v>5.39</v>
      </c>
      <c r="F13" s="1">
        <v>0</v>
      </c>
      <c r="G13" s="1"/>
      <c r="H13" s="1">
        <v>4.24</v>
      </c>
      <c r="I13" s="1"/>
      <c r="J13" s="1"/>
      <c r="L13" s="1">
        <v>0.55</v>
      </c>
      <c r="M13" s="1">
        <v>0.49</v>
      </c>
      <c r="N13" s="1">
        <v>0.29</v>
      </c>
      <c r="P13" s="37">
        <v>0.07</v>
      </c>
      <c r="Q13" s="37">
        <v>0.08</v>
      </c>
      <c r="R13" s="37">
        <v>0.09</v>
      </c>
      <c r="S13" s="37">
        <v>0.07</v>
      </c>
      <c r="T13" s="37">
        <v>0.04</v>
      </c>
      <c r="U13" s="1"/>
      <c r="V13" s="1"/>
    </row>
    <row r="14" spans="1:22" ht="15.75">
      <c r="A14" s="14" t="s">
        <v>184</v>
      </c>
      <c r="B14" s="1"/>
      <c r="C14" s="22">
        <f t="shared" si="0"/>
        <v>3.53854913771167</v>
      </c>
      <c r="D14" s="1">
        <v>1.06</v>
      </c>
      <c r="E14" s="1">
        <v>0.53</v>
      </c>
      <c r="F14" s="1">
        <v>6.39</v>
      </c>
      <c r="G14" s="1">
        <v>1.47</v>
      </c>
      <c r="H14" s="1"/>
      <c r="I14" s="1"/>
      <c r="J14" s="1">
        <v>8.28</v>
      </c>
      <c r="L14" s="1">
        <v>7.2</v>
      </c>
      <c r="M14" s="1">
        <v>25.2</v>
      </c>
      <c r="N14" s="1">
        <v>24.2</v>
      </c>
      <c r="P14" s="37">
        <v>49.02</v>
      </c>
      <c r="Q14" s="37">
        <v>43.95</v>
      </c>
      <c r="R14" s="37">
        <v>11.33</v>
      </c>
      <c r="S14" s="37">
        <v>9.48</v>
      </c>
      <c r="T14" s="37">
        <v>9.69</v>
      </c>
      <c r="U14" s="1"/>
      <c r="V14" s="1"/>
    </row>
    <row r="15" spans="1:22" ht="15.75">
      <c r="A15" s="14" t="s">
        <v>185</v>
      </c>
      <c r="B15" s="1">
        <v>0.14</v>
      </c>
      <c r="C15" s="22">
        <f t="shared" si="0"/>
        <v>3.8248437876598302</v>
      </c>
      <c r="D15" s="1">
        <v>6.47</v>
      </c>
      <c r="E15" s="1">
        <v>8.63</v>
      </c>
      <c r="F15" s="1">
        <v>0</v>
      </c>
      <c r="G15" s="1"/>
      <c r="H15" s="1">
        <v>0.14</v>
      </c>
      <c r="I15" s="1">
        <v>3.28</v>
      </c>
      <c r="J15" s="1"/>
      <c r="K15" s="1">
        <v>0.7</v>
      </c>
      <c r="L15" s="1">
        <v>10.33</v>
      </c>
      <c r="M15" s="1">
        <v>1.66</v>
      </c>
      <c r="N15" s="1">
        <v>1.86</v>
      </c>
      <c r="P15" s="37">
        <v>0.1</v>
      </c>
      <c r="Q15" s="37">
        <v>0.11</v>
      </c>
      <c r="R15" s="37">
        <v>5.35</v>
      </c>
      <c r="S15" s="37">
        <v>5.78</v>
      </c>
      <c r="T15" s="37">
        <v>5.72</v>
      </c>
      <c r="U15" s="1"/>
      <c r="V15" s="1"/>
    </row>
    <row r="16" spans="1:22" ht="15.75">
      <c r="A16" s="14" t="s">
        <v>186</v>
      </c>
      <c r="B16" s="1"/>
      <c r="C16" s="22" t="e">
        <f t="shared" si="0"/>
        <v>#DIV/0!</v>
      </c>
      <c r="D16" s="1"/>
      <c r="E16" s="1"/>
      <c r="F16" s="1">
        <v>0</v>
      </c>
      <c r="G16" s="1"/>
      <c r="H16" s="1"/>
      <c r="I16" s="1"/>
      <c r="J16" s="1"/>
      <c r="U16" s="1"/>
      <c r="V16" s="1"/>
    </row>
    <row r="17" spans="1:22" ht="18.75">
      <c r="A17" s="14" t="s">
        <v>187</v>
      </c>
      <c r="B17" s="1"/>
      <c r="C17" s="22">
        <f t="shared" si="0"/>
        <v>4.7035483059778045</v>
      </c>
      <c r="D17" s="1"/>
      <c r="E17" s="1"/>
      <c r="F17" s="1">
        <v>0.74</v>
      </c>
      <c r="G17" s="1">
        <v>0.84</v>
      </c>
      <c r="H17" s="1"/>
      <c r="I17" s="1">
        <v>10.21</v>
      </c>
      <c r="J17" s="1">
        <v>0.83</v>
      </c>
      <c r="K17" s="1">
        <v>3.9</v>
      </c>
      <c r="L17" s="1">
        <v>0.5</v>
      </c>
      <c r="M17" s="1">
        <v>0.03</v>
      </c>
      <c r="N17" s="1">
        <v>0.06</v>
      </c>
      <c r="P17" s="37">
        <v>0</v>
      </c>
      <c r="Q17" s="37">
        <v>0.01</v>
      </c>
      <c r="R17" s="37">
        <v>0.78</v>
      </c>
      <c r="S17" s="37">
        <v>0.93</v>
      </c>
      <c r="T17" s="37">
        <v>0.95</v>
      </c>
      <c r="U17" s="1"/>
      <c r="V17" s="1"/>
    </row>
    <row r="18" spans="1:22" ht="18.75">
      <c r="A18" s="14" t="s">
        <v>188</v>
      </c>
      <c r="B18" s="1"/>
      <c r="C18" s="22">
        <f t="shared" si="0"/>
        <v>4.790813257336031</v>
      </c>
      <c r="D18" s="1"/>
      <c r="E18" s="1"/>
      <c r="F18" s="1">
        <v>8.99</v>
      </c>
      <c r="G18" s="1">
        <v>10.21</v>
      </c>
      <c r="H18" s="1"/>
      <c r="I18" s="1">
        <v>0.14</v>
      </c>
      <c r="J18" s="1">
        <v>3.09</v>
      </c>
      <c r="K18" s="1">
        <v>1.7</v>
      </c>
      <c r="L18" s="1">
        <v>0.1</v>
      </c>
      <c r="P18" s="37">
        <v>0</v>
      </c>
      <c r="Q18" s="37">
        <v>0</v>
      </c>
      <c r="R18" s="37">
        <v>0.13</v>
      </c>
      <c r="S18" s="37">
        <v>0.15</v>
      </c>
      <c r="T18" s="37">
        <v>0.15</v>
      </c>
      <c r="U18" s="1"/>
      <c r="V18" s="1"/>
    </row>
    <row r="19" spans="1:22" ht="18.75">
      <c r="A19" s="14" t="s">
        <v>189</v>
      </c>
      <c r="B19" s="22"/>
      <c r="C19" s="22"/>
      <c r="D19" s="26"/>
      <c r="E19" s="26"/>
      <c r="F19" s="26"/>
      <c r="G19" s="26"/>
      <c r="H19" s="26"/>
      <c r="I19" s="26"/>
      <c r="J19" s="26"/>
      <c r="U19" s="22"/>
      <c r="V19" s="22"/>
    </row>
    <row r="20" spans="1:22" ht="18.75">
      <c r="A20" s="14" t="s">
        <v>190</v>
      </c>
      <c r="B20" s="22">
        <f>AVERAGE(D20:J20)</f>
        <v>0</v>
      </c>
      <c r="C20" s="22">
        <f>STDEV(D20:J20)</f>
        <v>0</v>
      </c>
      <c r="D20" s="26">
        <v>0</v>
      </c>
      <c r="E20" s="26">
        <v>0</v>
      </c>
      <c r="F20" s="26"/>
      <c r="G20" s="26"/>
      <c r="H20" s="26"/>
      <c r="I20" s="26"/>
      <c r="J20" s="26"/>
      <c r="U20" s="22">
        <v>0.119</v>
      </c>
      <c r="V20" s="22">
        <v>0.119</v>
      </c>
    </row>
    <row r="21" spans="1:22" ht="18.75">
      <c r="A21" s="14" t="s">
        <v>191</v>
      </c>
      <c r="B21" s="22"/>
      <c r="C21" s="22"/>
      <c r="D21" s="26"/>
      <c r="E21" s="26"/>
      <c r="F21" s="26"/>
      <c r="G21" s="26"/>
      <c r="H21" s="26"/>
      <c r="I21" s="26"/>
      <c r="J21" s="26"/>
      <c r="U21" s="22"/>
      <c r="V21" s="22"/>
    </row>
    <row r="22" spans="1:22" ht="18.75">
      <c r="A22" s="14" t="s">
        <v>192</v>
      </c>
      <c r="B22" s="22">
        <v>0</v>
      </c>
      <c r="C22" s="27"/>
      <c r="D22" s="26"/>
      <c r="E22" s="26"/>
      <c r="F22" s="26"/>
      <c r="G22" s="26"/>
      <c r="H22" s="26"/>
      <c r="I22" s="26"/>
      <c r="J22" s="26"/>
      <c r="K22" s="1">
        <f>100-90.59</f>
        <v>9.409999999999997</v>
      </c>
      <c r="U22" s="22"/>
      <c r="V22" s="22"/>
    </row>
    <row r="23" spans="1:22" ht="15.75">
      <c r="A23" s="1" t="s">
        <v>408</v>
      </c>
      <c r="B23" s="22"/>
      <c r="C23" s="27"/>
      <c r="D23" s="26"/>
      <c r="E23" s="26"/>
      <c r="F23" s="26"/>
      <c r="G23" s="26"/>
      <c r="H23" s="26"/>
      <c r="I23" s="26"/>
      <c r="J23" s="26"/>
      <c r="U23" s="22"/>
      <c r="V23" s="22"/>
    </row>
    <row r="24" spans="1:22" ht="15.75">
      <c r="A24" s="1" t="s">
        <v>410</v>
      </c>
      <c r="B24" s="22"/>
      <c r="C24" s="27"/>
      <c r="D24" s="26"/>
      <c r="E24" s="26"/>
      <c r="F24" s="26"/>
      <c r="G24" s="26"/>
      <c r="H24" s="26"/>
      <c r="I24" s="26"/>
      <c r="J24" s="26"/>
      <c r="U24" s="22"/>
      <c r="V24" s="22"/>
    </row>
    <row r="25" spans="1:22" ht="15.75">
      <c r="A25" s="1" t="s">
        <v>411</v>
      </c>
      <c r="B25" s="22"/>
      <c r="C25" s="27"/>
      <c r="D25" s="26"/>
      <c r="E25" s="26"/>
      <c r="F25" s="26"/>
      <c r="G25" s="26"/>
      <c r="H25" s="26"/>
      <c r="I25" s="26"/>
      <c r="J25" s="26"/>
      <c r="U25" s="22">
        <v>66.5</v>
      </c>
      <c r="V25" s="22">
        <v>66.5</v>
      </c>
    </row>
    <row r="26" spans="1:22" ht="15.75">
      <c r="A26" s="1" t="s">
        <v>631</v>
      </c>
      <c r="B26" s="22"/>
      <c r="C26" s="27"/>
      <c r="D26" s="26"/>
      <c r="E26" s="26"/>
      <c r="F26" s="26"/>
      <c r="G26" s="26"/>
      <c r="H26" s="26"/>
      <c r="I26" s="26"/>
      <c r="J26" s="26"/>
      <c r="U26" s="22">
        <v>0.174</v>
      </c>
      <c r="V26" s="22"/>
    </row>
    <row r="27" spans="1:22" ht="15.75">
      <c r="A27" s="1" t="s">
        <v>633</v>
      </c>
      <c r="B27" s="22"/>
      <c r="C27" s="27"/>
      <c r="D27" s="26"/>
      <c r="E27" s="26"/>
      <c r="F27" s="26"/>
      <c r="G27" s="26"/>
      <c r="H27" s="26"/>
      <c r="I27" s="26"/>
      <c r="J27" s="26"/>
      <c r="U27" s="22">
        <v>1.14</v>
      </c>
      <c r="V27" s="22"/>
    </row>
    <row r="28" spans="1:22" ht="15.75">
      <c r="A28" s="1" t="s">
        <v>635</v>
      </c>
      <c r="B28" s="22"/>
      <c r="C28" s="27"/>
      <c r="D28" s="26"/>
      <c r="E28" s="26"/>
      <c r="F28" s="26"/>
      <c r="G28" s="26"/>
      <c r="H28" s="26"/>
      <c r="I28" s="26"/>
      <c r="J28" s="26"/>
      <c r="U28" s="22">
        <v>0.02729</v>
      </c>
      <c r="V28" s="22"/>
    </row>
    <row r="29" spans="1:22" ht="15.75">
      <c r="A29" s="1" t="s">
        <v>637</v>
      </c>
      <c r="B29" s="22"/>
      <c r="C29" s="27"/>
      <c r="D29" s="26"/>
      <c r="E29" s="26"/>
      <c r="F29" s="26"/>
      <c r="G29" s="26"/>
      <c r="H29" s="26"/>
      <c r="I29" s="26"/>
      <c r="J29" s="26"/>
      <c r="U29" s="22">
        <v>0.084</v>
      </c>
      <c r="V29" s="22"/>
    </row>
    <row r="30" spans="1:22" ht="15.75">
      <c r="A30" s="1" t="s">
        <v>639</v>
      </c>
      <c r="B30" s="22"/>
      <c r="C30" s="27"/>
      <c r="D30" s="26"/>
      <c r="E30" s="26"/>
      <c r="F30" s="26"/>
      <c r="G30" s="26"/>
      <c r="H30" s="26"/>
      <c r="I30" s="26"/>
      <c r="J30" s="26"/>
      <c r="U30" s="22">
        <v>0.373</v>
      </c>
      <c r="V30" s="22"/>
    </row>
    <row r="31" spans="1:22" ht="15.75">
      <c r="A31" s="14" t="s">
        <v>193</v>
      </c>
      <c r="B31" s="22">
        <f>SUM(B6:B30)</f>
        <v>100.43</v>
      </c>
      <c r="C31" s="22">
        <f>STDEV(D31:J31)</f>
        <v>3.7773523103080384</v>
      </c>
      <c r="D31" s="25">
        <f aca="true" t="shared" si="1" ref="D31:N31">SUM(D6:D22)</f>
        <v>99.75</v>
      </c>
      <c r="E31" s="25">
        <f t="shared" si="1"/>
        <v>100.5</v>
      </c>
      <c r="F31" s="25">
        <f t="shared" si="1"/>
        <v>96.62999999999998</v>
      </c>
      <c r="G31" s="25">
        <f>SUM(G6:G22)</f>
        <v>94.59</v>
      </c>
      <c r="H31" s="25">
        <f>SUM(H6:H22)</f>
        <v>100.43</v>
      </c>
      <c r="I31" s="25">
        <f>SUM(I6:I22)</f>
        <v>100.8</v>
      </c>
      <c r="J31" s="25">
        <f t="shared" si="1"/>
        <v>90.94000000000001</v>
      </c>
      <c r="K31" s="25">
        <f t="shared" si="1"/>
        <v>100</v>
      </c>
      <c r="L31" s="25">
        <f t="shared" si="1"/>
        <v>99.91</v>
      </c>
      <c r="M31" s="25">
        <f t="shared" si="1"/>
        <v>100.27</v>
      </c>
      <c r="N31" s="25">
        <f t="shared" si="1"/>
        <v>99.21000000000001</v>
      </c>
      <c r="P31" s="25">
        <f>SUM(P6:P22)</f>
        <v>99.52</v>
      </c>
      <c r="Q31" s="25">
        <f>SUM(Q6:Q22)</f>
        <v>98.84</v>
      </c>
      <c r="R31" s="25">
        <f>SUM(R6:R22)</f>
        <v>98.03999999999999</v>
      </c>
      <c r="S31" s="25">
        <f>SUM(S6:S22)</f>
        <v>98.20000000000002</v>
      </c>
      <c r="T31" s="25">
        <f>SUM(T6:T22)</f>
        <v>98.28000000000002</v>
      </c>
      <c r="U31" s="22">
        <f>SUM(U6:U30)</f>
        <v>98.91729000000001</v>
      </c>
      <c r="V31" s="22">
        <f>SUM(V6:V30)</f>
        <v>97.119</v>
      </c>
    </row>
    <row r="32" spans="1:22" ht="15.75">
      <c r="A32" s="14" t="s">
        <v>194</v>
      </c>
      <c r="B32" s="22">
        <f>B12+B10*'FW'!$D12/'FW'!$D10*2</f>
        <v>43.49</v>
      </c>
      <c r="C32" s="22">
        <f>STDEV(D32:J32)</f>
        <v>16.142971048902808</v>
      </c>
      <c r="D32" s="25">
        <f>D12+D10*'FW'!$D12/'FW'!$D10*2</f>
        <v>34.2</v>
      </c>
      <c r="E32" s="25">
        <f>E12+E10*'FW'!$D12/'FW'!$D10*2</f>
        <v>27.8</v>
      </c>
      <c r="F32" s="25">
        <f>F12+F10*'FW'!$D12/'FW'!$D10*2</f>
        <v>25.61</v>
      </c>
      <c r="G32" s="25">
        <f>G12+G10*'FW'!$D12/'FW'!$D10*2</f>
        <v>2.93</v>
      </c>
      <c r="H32" s="25">
        <f>H12+H10*'FW'!$D12/'FW'!$D10*2</f>
        <v>43.49</v>
      </c>
      <c r="I32" s="25">
        <f>I12+I10*'FW'!$D12/'FW'!$D10*2</f>
        <v>0.21</v>
      </c>
      <c r="J32" s="25">
        <f>J12+J10*'FW'!$D12/'FW'!$D10*2</f>
        <v>31.32</v>
      </c>
      <c r="K32" s="25">
        <f>K12+K10*'FW'!$D12/'FW'!$D10*2</f>
        <v>1.1</v>
      </c>
      <c r="L32" s="25">
        <f>L12+L10*'FW'!$D12/'FW'!$D10*2</f>
        <v>18.75</v>
      </c>
      <c r="M32" s="25">
        <f>M12+M10*'FW'!$D12/'FW'!$D10*2</f>
        <v>17.7</v>
      </c>
      <c r="N32" s="25">
        <f>N12+N10*'FW'!$D12/'FW'!$D10*2</f>
        <v>31.7</v>
      </c>
      <c r="P32" s="25">
        <f>P12+P10*'FW'!$D12/'FW'!$D10*2</f>
        <v>9.84</v>
      </c>
      <c r="Q32" s="25">
        <f>Q12+Q10*'FW'!$D12/'FW'!$D10*2</f>
        <v>15.05</v>
      </c>
      <c r="R32" s="25">
        <f>R12+R10*'FW'!$D12/'FW'!$D10*2</f>
        <v>12.83</v>
      </c>
      <c r="S32" s="25">
        <f>S12+S10*'FW'!$D12/'FW'!$D10*2</f>
        <v>11.26</v>
      </c>
      <c r="T32" s="25">
        <f>T12+T10*'FW'!$D12/'FW'!$D10*2</f>
        <v>11.95</v>
      </c>
      <c r="U32" s="22">
        <f>U12+U10*'FW'!$D12/'FW'!$D10*2</f>
        <v>0</v>
      </c>
      <c r="V32" s="22">
        <f>V12+V10*'FW'!$D12/'FW'!$D10*2</f>
        <v>0</v>
      </c>
    </row>
    <row r="33" spans="1:22" ht="15.75">
      <c r="A33" s="14" t="s">
        <v>195</v>
      </c>
      <c r="B33" s="22">
        <f>B31-B10-B12+B32</f>
        <v>100.43</v>
      </c>
      <c r="C33" s="18"/>
      <c r="D33" s="25">
        <f aca="true" t="shared" si="2" ref="D33:N33">D31-D10-D12+D32</f>
        <v>99.75</v>
      </c>
      <c r="E33" s="25">
        <f t="shared" si="2"/>
        <v>100.5</v>
      </c>
      <c r="F33" s="25">
        <f t="shared" si="2"/>
        <v>96.62999999999998</v>
      </c>
      <c r="G33" s="25">
        <f t="shared" si="2"/>
        <v>94.59</v>
      </c>
      <c r="H33" s="25">
        <f t="shared" si="2"/>
        <v>100.43</v>
      </c>
      <c r="I33" s="25">
        <f t="shared" si="2"/>
        <v>100.8</v>
      </c>
      <c r="J33" s="25">
        <f t="shared" si="2"/>
        <v>90.94000000000001</v>
      </c>
      <c r="K33" s="25">
        <f t="shared" si="2"/>
        <v>100</v>
      </c>
      <c r="L33" s="25">
        <f t="shared" si="2"/>
        <v>99.91</v>
      </c>
      <c r="M33" s="25">
        <f t="shared" si="2"/>
        <v>100.27</v>
      </c>
      <c r="N33" s="25">
        <f t="shared" si="2"/>
        <v>99.21000000000001</v>
      </c>
      <c r="P33" s="25">
        <f aca="true" t="shared" si="3" ref="P33:V33">P31-P10-P12+P32</f>
        <v>99.52</v>
      </c>
      <c r="Q33" s="25">
        <f t="shared" si="3"/>
        <v>98.84</v>
      </c>
      <c r="R33" s="25">
        <f t="shared" si="3"/>
        <v>98.03999999999999</v>
      </c>
      <c r="S33" s="25">
        <f t="shared" si="3"/>
        <v>98.20000000000002</v>
      </c>
      <c r="T33" s="25">
        <f t="shared" si="3"/>
        <v>98.28000000000002</v>
      </c>
      <c r="U33" s="22">
        <f t="shared" si="3"/>
        <v>98.91729000000001</v>
      </c>
      <c r="V33" s="22">
        <f t="shared" si="3"/>
        <v>97.119</v>
      </c>
    </row>
    <row r="34" spans="2:22" ht="15.75">
      <c r="B34" s="18"/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P34" s="19"/>
      <c r="Q34" s="19"/>
      <c r="R34" s="19"/>
      <c r="S34" s="19"/>
      <c r="T34" s="19"/>
      <c r="U34" s="18"/>
      <c r="V34" s="18"/>
    </row>
    <row r="35" spans="1:22" ht="15.75">
      <c r="A35" s="14" t="s">
        <v>196</v>
      </c>
      <c r="B35" s="29">
        <v>8</v>
      </c>
      <c r="D35" s="14">
        <v>12</v>
      </c>
      <c r="E35" s="14">
        <v>12</v>
      </c>
      <c r="F35" s="14">
        <v>22</v>
      </c>
      <c r="G35" s="14">
        <v>22</v>
      </c>
      <c r="H35" s="14">
        <v>12</v>
      </c>
      <c r="I35" s="14">
        <v>8</v>
      </c>
      <c r="J35" s="14">
        <v>4</v>
      </c>
      <c r="K35" s="14">
        <v>4</v>
      </c>
      <c r="L35" s="14">
        <v>24</v>
      </c>
      <c r="M35" s="14">
        <v>24</v>
      </c>
      <c r="N35" s="14">
        <v>24</v>
      </c>
      <c r="P35" s="14">
        <v>4</v>
      </c>
      <c r="Q35" s="14">
        <v>4</v>
      </c>
      <c r="R35" s="14">
        <v>12</v>
      </c>
      <c r="S35" s="14">
        <v>12</v>
      </c>
      <c r="T35" s="14">
        <v>12</v>
      </c>
      <c r="U35" s="29">
        <v>24</v>
      </c>
      <c r="V35" s="29">
        <v>24</v>
      </c>
    </row>
    <row r="36" spans="11:20" ht="15.75">
      <c r="K36" s="14"/>
      <c r="L36" s="14"/>
      <c r="M36" s="14"/>
      <c r="N36" s="14"/>
      <c r="P36" s="14"/>
      <c r="Q36" s="14"/>
      <c r="R36" s="14"/>
      <c r="S36" s="14"/>
      <c r="T36" s="14"/>
    </row>
    <row r="37" spans="1:22" ht="15.75">
      <c r="A37" s="14" t="s">
        <v>349</v>
      </c>
      <c r="B37" s="20">
        <f>B6/'FW'!$D6*'FW'!$B6*B$73</f>
        <v>0.030149475022371162</v>
      </c>
      <c r="C37" s="20"/>
      <c r="D37" s="23">
        <f>D6/'FW'!$D6*'FW'!$B6*D$73</f>
        <v>3.009570885280092</v>
      </c>
      <c r="E37" s="23">
        <f>E6/'FW'!$D6*'FW'!$B6*E$73</f>
        <v>2.9864165613421765</v>
      </c>
      <c r="F37" s="23">
        <f>F6/'FW'!$D6*'FW'!$B6*F$73</f>
        <v>5.470466217944843</v>
      </c>
      <c r="G37" s="23">
        <f>G6/'FW'!$D6*'FW'!$B6*G$73</f>
        <v>6.3925045191235785</v>
      </c>
      <c r="H37" s="23">
        <f>H6/'FW'!$D6*'FW'!$B6*H$73</f>
        <v>0.04522421253355675</v>
      </c>
      <c r="I37" s="23">
        <f>I6/'FW'!$D6*'FW'!$B6*I$73</f>
        <v>2.8308178634086487</v>
      </c>
      <c r="J37" s="23">
        <f>J6/'FW'!$D6*'FW'!$B6*J$73</f>
        <v>0.8484717209572936</v>
      </c>
      <c r="K37" s="23">
        <f>K6/'FW'!$D6*'FW'!$B6*K$73</f>
        <v>1.444204791922597</v>
      </c>
      <c r="L37" s="23">
        <f>L6/'FW'!$D6*'FW'!$B6*L$73</f>
        <v>7.3330199686699205</v>
      </c>
      <c r="M37" s="23">
        <f>M6/'FW'!$D6*'FW'!$B6*M$73</f>
        <v>7.8820745734004385</v>
      </c>
      <c r="N37" s="23">
        <f>N6/'FW'!$D6*'FW'!$B6*N$73</f>
        <v>6.225508884092455</v>
      </c>
      <c r="P37" s="23">
        <f>P6/'FW'!$D6*'FW'!$B6*P$73</f>
        <v>0.9960552780930533</v>
      </c>
      <c r="Q37" s="23">
        <f>Q6/'FW'!$D6*'FW'!$B6*Q$73</f>
        <v>1.0052598974066438</v>
      </c>
      <c r="R37" s="23">
        <f>R6/'FW'!$D6*'FW'!$B6*R$73</f>
        <v>4.022393101043611</v>
      </c>
      <c r="S37" s="23">
        <f>S6/'FW'!$D6*'FW'!$B6*S$73</f>
        <v>4.097124617611219</v>
      </c>
      <c r="T37" s="23">
        <f>T6/'FW'!$D6*'FW'!$B6*T$73</f>
        <v>4.081995289500581</v>
      </c>
      <c r="U37" s="20">
        <f>U6/'FW'!$D6*'FW'!$B6*U$73</f>
        <v>5.7615077451654155</v>
      </c>
      <c r="V37" s="20">
        <f>V6/'FW'!$D6*'FW'!$B6*V$73</f>
        <v>5.804751417095393</v>
      </c>
    </row>
    <row r="38" spans="1:22" ht="15.75">
      <c r="A38" s="14" t="s">
        <v>197</v>
      </c>
      <c r="B38" s="20">
        <f>B7/'FW'!$D7*'FW'!$B7*B$73</f>
        <v>2.6261394740736552</v>
      </c>
      <c r="C38" s="20"/>
      <c r="D38" s="23">
        <f>D7/'FW'!$D7*'FW'!$B7*D$73</f>
        <v>0</v>
      </c>
      <c r="E38" s="23">
        <f>E7/'FW'!$D7*'FW'!$B7*E$73</f>
        <v>0</v>
      </c>
      <c r="F38" s="23">
        <f>F7/'FW'!$D7*'FW'!$B7*F$73</f>
        <v>0.2515729417026691</v>
      </c>
      <c r="G38" s="23">
        <f>G7/'FW'!$D7*'FW'!$B7*G$73</f>
        <v>0.05288425533442576</v>
      </c>
      <c r="H38" s="23">
        <f>H7/'FW'!$D7*'FW'!$B7*H$73</f>
        <v>3.9392092111104833</v>
      </c>
      <c r="I38" s="23">
        <f>I7/'FW'!$D7*'FW'!$B7*I$73</f>
        <v>0</v>
      </c>
      <c r="J38" s="23">
        <f>J7/'FW'!$D7*'FW'!$B7*J$73</f>
        <v>0</v>
      </c>
      <c r="K38" s="23">
        <f>K7/'FW'!$D7*'FW'!$B7*K$73</f>
        <v>0</v>
      </c>
      <c r="L38" s="23">
        <f>L7/'FW'!$D7*'FW'!$B7*L$73</f>
        <v>0.07902361972793404</v>
      </c>
      <c r="M38" s="23">
        <f>M7/'FW'!$D7*'FW'!$B7*M$73</f>
        <v>0.016469010734963607</v>
      </c>
      <c r="N38" s="23">
        <f>N7/'FW'!$D7*'FW'!$B7*N$73</f>
        <v>0.01606232738369802</v>
      </c>
      <c r="P38" s="23">
        <f>P7/'FW'!$D7*'FW'!$B7*P$73</f>
        <v>0.00018522277611993305</v>
      </c>
      <c r="Q38" s="23">
        <f>Q7/'FW'!$D7*'FW'!$B7*Q$73</f>
        <v>0</v>
      </c>
      <c r="R38" s="23">
        <f>R7/'FW'!$D7*'FW'!$B7*R$73</f>
        <v>0.005418368969592323</v>
      </c>
      <c r="S38" s="23">
        <f>S7/'FW'!$D7*'FW'!$B7*S$73</f>
        <v>0.0037420309562429506</v>
      </c>
      <c r="T38" s="23">
        <f>T7/'FW'!$D7*'FW'!$B7*T$73</f>
        <v>0.004828594514636157</v>
      </c>
      <c r="U38" s="20">
        <f>U7/'FW'!$D7*'FW'!$B7*U$73</f>
        <v>0</v>
      </c>
      <c r="V38" s="20">
        <f>V7/'FW'!$D7*'FW'!$B7*V$73</f>
        <v>0</v>
      </c>
    </row>
    <row r="39" spans="1:22" ht="15.75">
      <c r="A39" s="14" t="s">
        <v>198</v>
      </c>
      <c r="B39" s="20">
        <f>B8/'FW'!$D8*'FW'!$B8*B$73</f>
        <v>0</v>
      </c>
      <c r="C39" s="20"/>
      <c r="D39" s="23">
        <f>D8/'FW'!$D8*'FW'!$B8*D$73</f>
        <v>1.9641795265283903</v>
      </c>
      <c r="E39" s="23">
        <f>E8/'FW'!$D8*'FW'!$B8*E$73</f>
        <v>1.989603760704434</v>
      </c>
      <c r="F39" s="23">
        <f>F8/'FW'!$D8*'FW'!$B8*F$73</f>
        <v>3.17713160887024</v>
      </c>
      <c r="G39" s="23">
        <f>G8/'FW'!$D8*'FW'!$B8*G$73</f>
        <v>4.993997253467746</v>
      </c>
      <c r="H39" s="23">
        <f>H8/'FW'!$D8*'FW'!$B8*H$73</f>
        <v>0</v>
      </c>
      <c r="I39" s="23">
        <f>I8/'FW'!$D8*'FW'!$B8*I$73</f>
        <v>1.1589756348000544</v>
      </c>
      <c r="J39" s="23">
        <f>J8/'FW'!$D8*'FW'!$B8*J$73</f>
        <v>0.6984129777397415</v>
      </c>
      <c r="K39" s="23">
        <f>K8/'FW'!$D8*'FW'!$B8*K$73</f>
        <v>0.2402549583247636</v>
      </c>
      <c r="L39" s="23">
        <f>L8/'FW'!$D8*'FW'!$B8*L$73</f>
        <v>2.2251832251536037</v>
      </c>
      <c r="M39" s="23">
        <f>M8/'FW'!$D8*'FW'!$B8*M$73</f>
        <v>0.11009877447860773</v>
      </c>
      <c r="N39" s="23">
        <f>N8/'FW'!$D8*'FW'!$B8*N$73</f>
        <v>0.5285109935353238</v>
      </c>
      <c r="P39" s="23">
        <f>P8/'FW'!$D8*'FW'!$B8*P$73</f>
        <v>0.0008706465854103303</v>
      </c>
      <c r="Q39" s="23">
        <f>Q8/'FW'!$D8*'FW'!$B8*Q$73</f>
        <v>0.0011967374844096118</v>
      </c>
      <c r="R39" s="23">
        <f>R8/'FW'!$D8*'FW'!$B8*R$73</f>
        <v>0.9839618688120922</v>
      </c>
      <c r="S39" s="23">
        <f>S8/'FW'!$D8*'FW'!$B8*S$73</f>
        <v>1.0729629428458067</v>
      </c>
      <c r="T39" s="23">
        <f>T8/'FW'!$D8*'FW'!$B8*T$73</f>
        <v>1.0474240144655385</v>
      </c>
      <c r="U39" s="20">
        <f>U8/'FW'!$D8*'FW'!$B8*U$73</f>
        <v>0</v>
      </c>
      <c r="V39" s="20">
        <f>V8/'FW'!$D8*'FW'!$B8*V$73</f>
        <v>0</v>
      </c>
    </row>
    <row r="40" spans="1:22" ht="15.75">
      <c r="A40" s="14" t="s">
        <v>199</v>
      </c>
      <c r="B40" s="20">
        <f>B9/'FW'!$D9*'FW'!$B9*B$73</f>
        <v>0</v>
      </c>
      <c r="C40" s="20"/>
      <c r="D40" s="23">
        <f>D9/'FW'!$D9*'FW'!$B9*D$73</f>
        <v>0</v>
      </c>
      <c r="E40" s="23">
        <f>E9/'FW'!$D9*'FW'!$B9*E$73</f>
        <v>0</v>
      </c>
      <c r="F40" s="23">
        <f>F9/'FW'!$D9*'FW'!$B9*F$73</f>
        <v>0</v>
      </c>
      <c r="G40" s="23">
        <f>G9/'FW'!$D9*'FW'!$B9*G$73</f>
        <v>0</v>
      </c>
      <c r="H40" s="23">
        <f>H9/'FW'!$D9*'FW'!$B9*H$73</f>
        <v>0</v>
      </c>
      <c r="I40" s="23">
        <f>I9/'FW'!$D9*'FW'!$B9*I$73</f>
        <v>0</v>
      </c>
      <c r="J40" s="23">
        <f>J9/'FW'!$D9*'FW'!$B9*J$73</f>
        <v>0</v>
      </c>
      <c r="K40" s="23">
        <f>K9/'FW'!$D9*'FW'!$B9*K$73</f>
        <v>0</v>
      </c>
      <c r="L40" s="23">
        <f>L9/'FW'!$D9*'FW'!$B9*L$73</f>
        <v>0.040344391135945</v>
      </c>
      <c r="M40" s="23">
        <f>M9/'FW'!$D9*'FW'!$B9*M$73</f>
        <v>0.04616168090251353</v>
      </c>
      <c r="N40" s="23">
        <f>N9/'FW'!$D9*'FW'!$B9*N$73</f>
        <v>0.04415596779085629</v>
      </c>
      <c r="P40" s="23">
        <f>P9/'FW'!$D9*'FW'!$B9*P$73</f>
        <v>0</v>
      </c>
      <c r="Q40" s="23">
        <f>Q9/'FW'!$D9*'FW'!$B9*Q$73</f>
        <v>0</v>
      </c>
      <c r="R40" s="23">
        <f>R9/'FW'!$D9*'FW'!$B9*R$73</f>
        <v>0</v>
      </c>
      <c r="S40" s="23">
        <f>S9/'FW'!$D9*'FW'!$B9*S$73</f>
        <v>0</v>
      </c>
      <c r="T40" s="23">
        <f>T9/'FW'!$D9*'FW'!$B9*T$73</f>
        <v>0</v>
      </c>
      <c r="U40" s="20">
        <f>U9/'FW'!$D9*'FW'!$B9*U$73</f>
        <v>0</v>
      </c>
      <c r="V40" s="20">
        <f>V9/'FW'!$D9*'FW'!$B9*V$73</f>
        <v>0</v>
      </c>
    </row>
    <row r="41" spans="1:22" ht="18.75">
      <c r="A41" s="14" t="s">
        <v>200</v>
      </c>
      <c r="B41" s="20">
        <f>B10/'FW'!$D10*'FW'!$B10*B$73</f>
        <v>0</v>
      </c>
      <c r="C41" s="20"/>
      <c r="D41" s="23">
        <f>D10/'FW'!$D10*'FW'!$B10*D$73</f>
        <v>0</v>
      </c>
      <c r="E41" s="23">
        <f>E10/'FW'!$D10*'FW'!$B10*E$73</f>
        <v>0</v>
      </c>
      <c r="F41" s="23">
        <f>F10/'FW'!$D10*'FW'!$B10*F$73</f>
        <v>0</v>
      </c>
      <c r="G41" s="23">
        <f>G10/'FW'!$D10*'FW'!$B10*G$73</f>
        <v>0</v>
      </c>
      <c r="H41" s="23">
        <f>H10/'FW'!$D10*'FW'!$B10*H$73</f>
        <v>0</v>
      </c>
      <c r="I41" s="23">
        <f>I10/'FW'!$D10*'FW'!$B10*I$73</f>
        <v>0</v>
      </c>
      <c r="J41" s="23">
        <f>J10/'FW'!$D10*'FW'!$B10*J$73</f>
        <v>0</v>
      </c>
      <c r="K41" s="23">
        <f>K10/'FW'!$D10*'FW'!$B10*K$73</f>
        <v>0</v>
      </c>
      <c r="L41" s="23">
        <f>L10/'FW'!$D10*'FW'!$B10*L$73</f>
        <v>0</v>
      </c>
      <c r="M41" s="23">
        <f>M10/'FW'!$D10*'FW'!$B10*M$73</f>
        <v>0</v>
      </c>
      <c r="N41" s="23">
        <f>N10/'FW'!$D10*'FW'!$B10*N$73</f>
        <v>0</v>
      </c>
      <c r="P41" s="23">
        <f>P10/'FW'!$D10*'FW'!$B10*P$73</f>
        <v>0</v>
      </c>
      <c r="Q41" s="23">
        <f>Q10/'FW'!$D10*'FW'!$B10*Q$73</f>
        <v>0</v>
      </c>
      <c r="R41" s="23">
        <f>R10/'FW'!$D10*'FW'!$B10*R$73</f>
        <v>0</v>
      </c>
      <c r="S41" s="23">
        <f>S10/'FW'!$D10*'FW'!$B10*S$73</f>
        <v>0</v>
      </c>
      <c r="T41" s="23">
        <f>T10/'FW'!$D10*'FW'!$B10*T$73</f>
        <v>0</v>
      </c>
      <c r="U41" s="20">
        <f>U10/'FW'!$D10*'FW'!$B10*U$73</f>
        <v>0</v>
      </c>
      <c r="V41" s="20">
        <f>V10/'FW'!$D10*'FW'!$B10*V$73</f>
        <v>0</v>
      </c>
    </row>
    <row r="42" spans="1:22" ht="18.75">
      <c r="A42" s="14" t="s">
        <v>201</v>
      </c>
      <c r="B42" s="20">
        <f>B11/'FW'!$D11*'FW'!$B11*B$73</f>
        <v>0</v>
      </c>
      <c r="C42" s="20"/>
      <c r="D42" s="23">
        <f>D11/'FW'!$D11*'FW'!$B11*D$73</f>
        <v>0</v>
      </c>
      <c r="E42" s="23">
        <f>E11/'FW'!$D11*'FW'!$B11*E$73</f>
        <v>0</v>
      </c>
      <c r="F42" s="23">
        <f>F11/'FW'!$D11*'FW'!$B11*F$73</f>
        <v>0</v>
      </c>
      <c r="G42" s="23">
        <f>G11/'FW'!$D11*'FW'!$B11*G$73</f>
        <v>0</v>
      </c>
      <c r="H42" s="23">
        <f>H11/'FW'!$D11*'FW'!$B11*H$73</f>
        <v>0</v>
      </c>
      <c r="I42" s="23">
        <f>I11/'FW'!$D11*'FW'!$B11*I$73</f>
        <v>0</v>
      </c>
      <c r="J42" s="23">
        <f>J11/'FW'!$D11*'FW'!$B11*J$73</f>
        <v>0</v>
      </c>
      <c r="K42" s="23">
        <f>K11/'FW'!$D11*'FW'!$B11*K$73</f>
        <v>0</v>
      </c>
      <c r="L42" s="23">
        <f>L11/'FW'!$D11*'FW'!$B11*L$73</f>
        <v>0</v>
      </c>
      <c r="M42" s="23">
        <f>M11/'FW'!$D11*'FW'!$B11*M$73</f>
        <v>0</v>
      </c>
      <c r="N42" s="23">
        <f>N11/'FW'!$D11*'FW'!$B11*N$73</f>
        <v>0</v>
      </c>
      <c r="P42" s="23">
        <f>P11/'FW'!$D11*'FW'!$B11*P$73</f>
        <v>0</v>
      </c>
      <c r="Q42" s="23">
        <f>Q11/'FW'!$D11*'FW'!$B11*Q$73</f>
        <v>0</v>
      </c>
      <c r="R42" s="23">
        <f>R11/'FW'!$D11*'FW'!$B11*R$73</f>
        <v>0</v>
      </c>
      <c r="S42" s="23">
        <f>S11/'FW'!$D11*'FW'!$B11*S$73</f>
        <v>0</v>
      </c>
      <c r="T42" s="23">
        <f>T11/'FW'!$D11*'FW'!$B11*T$73</f>
        <v>0</v>
      </c>
      <c r="U42" s="20">
        <f>U11/'FW'!$D11*'FW'!$B11*U$73</f>
        <v>0</v>
      </c>
      <c r="V42" s="20">
        <f>V11/'FW'!$D11*'FW'!$B11*V$73</f>
        <v>0</v>
      </c>
    </row>
    <row r="43" spans="1:22" ht="18.75">
      <c r="A43" s="14" t="s">
        <v>202</v>
      </c>
      <c r="B43" s="20">
        <f>B12/'FW'!$D12*'FW'!$B12*B$73</f>
        <v>2.4367593563722556</v>
      </c>
      <c r="C43" s="20"/>
      <c r="D43" s="23">
        <f>D12/'FW'!$D12*'FW'!$B12*D$73</f>
        <v>2.319507187217842</v>
      </c>
      <c r="E43" s="23">
        <f>E12/'FW'!$D12*'FW'!$B12*E$73</f>
        <v>1.868927081447644</v>
      </c>
      <c r="F43" s="23">
        <f>F12/'FW'!$D12*'FW'!$B12*F$73</f>
        <v>3.3162424595847124</v>
      </c>
      <c r="G43" s="23">
        <f>G12/'FW'!$D12*'FW'!$B12*G$73</f>
        <v>0.3312967612201987</v>
      </c>
      <c r="H43" s="23">
        <f>H12/'FW'!$D12*'FW'!$B12*H$73</f>
        <v>3.6551390345583843</v>
      </c>
      <c r="I43" s="23">
        <f>I12/'FW'!$D12*'FW'!$B12*I$73</f>
        <v>0.00770297086380103</v>
      </c>
      <c r="J43" s="23">
        <f>J12/'FW'!$D12*'FW'!$B12*J$73</f>
        <v>0.795975509425913</v>
      </c>
      <c r="K43" s="23">
        <f>K12/'FW'!$D12*'FW'!$B12*K$73</f>
        <v>0.01822426125002627</v>
      </c>
      <c r="L43" s="23">
        <f>L12/'FW'!$D12*'FW'!$B12*L$73</f>
        <v>2.3533508074381957</v>
      </c>
      <c r="M43" s="23">
        <f>M12/'FW'!$D12*'FW'!$B12*M$73</f>
        <v>2.1606082995686533</v>
      </c>
      <c r="N43" s="23">
        <f>N12/'FW'!$D12*'FW'!$B12*N$73</f>
        <v>4.354626423202501</v>
      </c>
      <c r="P43" s="23">
        <f>P12/'FW'!$D12*'FW'!$B12*P$73</f>
        <v>0.20263572175784514</v>
      </c>
      <c r="Q43" s="23">
        <f>Q12/'FW'!$D12*'FW'!$B12*Q$73</f>
        <v>0.31950353362880424</v>
      </c>
      <c r="R43" s="23">
        <f>R12/'FW'!$D12*'FW'!$B12*R$73</f>
        <v>0.772897231916327</v>
      </c>
      <c r="S43" s="23">
        <f>S12/'FW'!$D12*'FW'!$B12*S$73</f>
        <v>0.6692282207664632</v>
      </c>
      <c r="T43" s="23">
        <f>T12/'FW'!$D12*'FW'!$B12*T$73</f>
        <v>0.7128081433930716</v>
      </c>
      <c r="U43" s="20">
        <f>U12/'FW'!$D12*'FW'!$B12*U$73</f>
        <v>0</v>
      </c>
      <c r="V43" s="20">
        <f>V12/'FW'!$D12*'FW'!$B12*V$73</f>
        <v>0</v>
      </c>
    </row>
    <row r="44" spans="1:22" ht="15.75">
      <c r="A44" s="14" t="s">
        <v>203</v>
      </c>
      <c r="B44" s="20">
        <f>B13/'FW'!$D13*'FW'!$B13*B$73</f>
        <v>0.24061269103500244</v>
      </c>
      <c r="C44" s="20"/>
      <c r="D44" s="23">
        <f>D13/'FW'!$D13*'FW'!$B13*D$73</f>
        <v>0.024728715401753004</v>
      </c>
      <c r="E44" s="23">
        <f>E13/'FW'!$D13*'FW'!$B13*E$73</f>
        <v>0.36699974756956844</v>
      </c>
      <c r="F44" s="23">
        <f>F13/'FW'!$D13*'FW'!$B13*F$73</f>
        <v>0</v>
      </c>
      <c r="G44" s="23">
        <f>G13/'FW'!$D13*'FW'!$B13*G$73</f>
        <v>0</v>
      </c>
      <c r="H44" s="23">
        <f>H13/'FW'!$D13*'FW'!$B13*H$73</f>
        <v>0.3609190365525037</v>
      </c>
      <c r="I44" s="23">
        <f>I13/'FW'!$D13*'FW'!$B13*I$73</f>
        <v>0</v>
      </c>
      <c r="J44" s="23">
        <f>J13/'FW'!$D13*'FW'!$B13*J$73</f>
        <v>0</v>
      </c>
      <c r="K44" s="23">
        <f>K13/'FW'!$D13*'FW'!$B13*K$73</f>
        <v>0</v>
      </c>
      <c r="L44" s="23">
        <f>L13/'FW'!$D13*'FW'!$B13*L$73</f>
        <v>0.06991615356784713</v>
      </c>
      <c r="M44" s="23">
        <f>M13/'FW'!$D13*'FW'!$B13*M$73</f>
        <v>0.06057986382848979</v>
      </c>
      <c r="N44" s="23">
        <f>N13/'FW'!$D13*'FW'!$B13*N$73</f>
        <v>0.04034772742843945</v>
      </c>
      <c r="P44" s="23">
        <f>P13/'FW'!$D13*'FW'!$B13*P$73</f>
        <v>0.0014599849814717384</v>
      </c>
      <c r="Q44" s="23">
        <f>Q13/'FW'!$D13*'FW'!$B13*Q$73</f>
        <v>0.0017201193916740608</v>
      </c>
      <c r="R44" s="23">
        <f>R13/'FW'!$D13*'FW'!$B13*R$73</f>
        <v>0.005491197246636918</v>
      </c>
      <c r="S44" s="23">
        <f>S13/'FW'!$D13*'FW'!$B13*S$73</f>
        <v>0.004213697311470026</v>
      </c>
      <c r="T44" s="23">
        <f>T13/'FW'!$D13*'FW'!$B13*T$73</f>
        <v>0.002416541054537601</v>
      </c>
      <c r="U44" s="20">
        <f>U13/'FW'!$D13*'FW'!$B13*U$73</f>
        <v>0</v>
      </c>
      <c r="V44" s="20">
        <f>V13/'FW'!$D13*'FW'!$B13*V$73</f>
        <v>0</v>
      </c>
    </row>
    <row r="45" spans="1:22" ht="15.75">
      <c r="A45" s="14" t="s">
        <v>440</v>
      </c>
      <c r="B45" s="20">
        <f>B14/'FW'!$D14*'FW'!$B14*B$73</f>
        <v>0</v>
      </c>
      <c r="C45" s="20"/>
      <c r="D45" s="23">
        <f>D14/'FW'!$D14*'FW'!$B14*D$73</f>
        <v>0.1281527804738336</v>
      </c>
      <c r="E45" s="23">
        <f>E14/'FW'!$D14*'FW'!$B14*E$73</f>
        <v>0.06351495319556628</v>
      </c>
      <c r="F45" s="23">
        <f>F14/'FW'!$D14*'FW'!$B14*F$73</f>
        <v>1.474993500909351</v>
      </c>
      <c r="G45" s="23">
        <f>G14/'FW'!$D14*'FW'!$B14*G$73</f>
        <v>0.29629167978133836</v>
      </c>
      <c r="H45" s="23">
        <f>H14/'FW'!$D14*'FW'!$B14*H$73</f>
        <v>0</v>
      </c>
      <c r="I45" s="23">
        <f>I14/'FW'!$D14*'FW'!$B14*I$73</f>
        <v>0</v>
      </c>
      <c r="J45" s="23">
        <f>J14/'FW'!$D14*'FW'!$B14*J$73</f>
        <v>0.37511189883196117</v>
      </c>
      <c r="K45" s="23">
        <f>K14/'FW'!$D14*'FW'!$B14*K$73</f>
        <v>0</v>
      </c>
      <c r="L45" s="23">
        <f>L14/'FW'!$D14*'FW'!$B14*L$73</f>
        <v>1.6109069194774417</v>
      </c>
      <c r="M45" s="23">
        <f>M14/'FW'!$D14*'FW'!$B14*M$73</f>
        <v>5.483474977147156</v>
      </c>
      <c r="N45" s="23">
        <f>N14/'FW'!$D14*'FW'!$B14*N$73</f>
        <v>5.925971504185814</v>
      </c>
      <c r="P45" s="23">
        <f>P14/'FW'!$D14*'FW'!$B14*P$73</f>
        <v>1.7994789373594422</v>
      </c>
      <c r="Q45" s="23">
        <f>Q14/'FW'!$D14*'FW'!$B14*Q$73</f>
        <v>1.6632234392625107</v>
      </c>
      <c r="R45" s="23">
        <f>R14/'FW'!$D14*'FW'!$B14*R$73</f>
        <v>1.2166833277366522</v>
      </c>
      <c r="S45" s="23">
        <f>S14/'FW'!$D14*'FW'!$B14*S$73</f>
        <v>1.0043769675110525</v>
      </c>
      <c r="T45" s="23">
        <f>T14/'FW'!$D14*'FW'!$B14*T$73</f>
        <v>1.030341223055689</v>
      </c>
      <c r="U45" s="20">
        <f>U14/'FW'!$D14*'FW'!$B14*U$73</f>
        <v>0</v>
      </c>
      <c r="V45" s="20">
        <f>V14/'FW'!$D14*'FW'!$B14*V$73</f>
        <v>0</v>
      </c>
    </row>
    <row r="46" spans="1:22" ht="15.75">
      <c r="A46" s="14" t="s">
        <v>441</v>
      </c>
      <c r="B46" s="20">
        <f>B15/'FW'!$D15*'FW'!$B15*B$73</f>
        <v>0.010050054400688721</v>
      </c>
      <c r="C46" s="20"/>
      <c r="D46" s="23">
        <f>D15/'FW'!$D15*'FW'!$B15*D$73</f>
        <v>0.5622002565538018</v>
      </c>
      <c r="E46" s="23">
        <f>E15/'FW'!$D15*'FW'!$B15*E$73</f>
        <v>0.743319454046215</v>
      </c>
      <c r="F46" s="23">
        <f>F15/'FW'!$D15*'FW'!$B15*F$73</f>
        <v>0</v>
      </c>
      <c r="G46" s="23">
        <f>G15/'FW'!$D15*'FW'!$B15*G$73</f>
        <v>0</v>
      </c>
      <c r="H46" s="23">
        <f>H15/'FW'!$D15*'FW'!$B15*H$73</f>
        <v>0.015075081601033083</v>
      </c>
      <c r="I46" s="23">
        <f>I15/'FW'!$D15*'FW'!$B15*I$73</f>
        <v>0.1541451790060151</v>
      </c>
      <c r="J46" s="23">
        <f>J15/'FW'!$D15*'FW'!$B15*J$73</f>
        <v>0</v>
      </c>
      <c r="K46" s="23">
        <f>K15/'FW'!$D15*'FW'!$B15*K$73</f>
        <v>0.014858413135347038</v>
      </c>
      <c r="L46" s="23">
        <f>L15/'FW'!$D15*'FW'!$B15*L$73</f>
        <v>1.6611270974800594</v>
      </c>
      <c r="M46" s="23">
        <f>M15/'FW'!$D15*'FW'!$B15*M$73</f>
        <v>0.25961393745018824</v>
      </c>
      <c r="N46" s="23">
        <f>N15/'FW'!$D15*'FW'!$B15*N$73</f>
        <v>0.3273570721493868</v>
      </c>
      <c r="P46" s="23">
        <f>P15/'FW'!$D15*'FW'!$B15*P$73</f>
        <v>0.0026383842847794133</v>
      </c>
      <c r="Q46" s="23">
        <f>Q15/'FW'!$D15*'FW'!$B15*Q$73</f>
        <v>0.0029919132233974825</v>
      </c>
      <c r="R46" s="23">
        <f>R15/'FW'!$D15*'FW'!$B15*R$73</f>
        <v>0.41292009618460385</v>
      </c>
      <c r="S46" s="23">
        <f>S15/'FW'!$D15*'FW'!$B15*S$73</f>
        <v>0.4401298630537633</v>
      </c>
      <c r="T46" s="23">
        <f>T15/'FW'!$D15*'FW'!$B15*T$73</f>
        <v>0.43713735324349534</v>
      </c>
      <c r="U46" s="20">
        <f>U15/'FW'!$D15*'FW'!$B15*U$73</f>
        <v>0</v>
      </c>
      <c r="V46" s="20">
        <f>V15/'FW'!$D15*'FW'!$B15*V$73</f>
        <v>0</v>
      </c>
    </row>
    <row r="47" spans="1:22" ht="15.75">
      <c r="A47" s="14" t="s">
        <v>442</v>
      </c>
      <c r="B47" s="20">
        <f>B16/'FW'!$D16*'FW'!$B16*B$73</f>
        <v>0</v>
      </c>
      <c r="C47" s="20"/>
      <c r="D47" s="23">
        <f>D16/'FW'!$D16*'FW'!$B16*D$73</f>
        <v>0</v>
      </c>
      <c r="E47" s="23">
        <f>E16/'FW'!$D16*'FW'!$B16*E$73</f>
        <v>0</v>
      </c>
      <c r="F47" s="23">
        <f>F16/'FW'!$D16*'FW'!$B16*F$73</f>
        <v>0</v>
      </c>
      <c r="G47" s="23">
        <f>G16/'FW'!$D16*'FW'!$B16*G$73</f>
        <v>0</v>
      </c>
      <c r="H47" s="23">
        <f>H16/'FW'!$D16*'FW'!$B16*H$73</f>
        <v>0</v>
      </c>
      <c r="I47" s="23">
        <f>I16/'FW'!$D16*'FW'!$B16*I$73</f>
        <v>0</v>
      </c>
      <c r="J47" s="23">
        <f>J16/'FW'!$D16*'FW'!$B16*J$73</f>
        <v>0</v>
      </c>
      <c r="K47" s="23">
        <f>K16/'FW'!$D16*'FW'!$B16*K$73</f>
        <v>0</v>
      </c>
      <c r="L47" s="23">
        <f>L16/'FW'!$D16*'FW'!$B16*L$73</f>
        <v>0</v>
      </c>
      <c r="M47" s="23">
        <f>M16/'FW'!$D16*'FW'!$B16*M$73</f>
        <v>0</v>
      </c>
      <c r="N47" s="23">
        <f>N16/'FW'!$D16*'FW'!$B16*N$73</f>
        <v>0</v>
      </c>
      <c r="P47" s="23">
        <f>P16/'FW'!$D16*'FW'!$B16*P$73</f>
        <v>0</v>
      </c>
      <c r="Q47" s="23">
        <f>Q16/'FW'!$D16*'FW'!$B16*Q$73</f>
        <v>0</v>
      </c>
      <c r="R47" s="23">
        <f>R16/'FW'!$D16*'FW'!$B16*R$73</f>
        <v>0</v>
      </c>
      <c r="S47" s="23">
        <f>S16/'FW'!$D16*'FW'!$B16*S$73</f>
        <v>0</v>
      </c>
      <c r="T47" s="23">
        <f>T16/'FW'!$D16*'FW'!$B16*T$73</f>
        <v>0</v>
      </c>
      <c r="U47" s="20">
        <f>U16/'FW'!$D16*'FW'!$B16*U$73</f>
        <v>0</v>
      </c>
      <c r="V47" s="20">
        <f>V16/'FW'!$D16*'FW'!$B16*V$73</f>
        <v>0</v>
      </c>
    </row>
    <row r="48" spans="1:22" ht="15.75">
      <c r="A48" s="14" t="s">
        <v>443</v>
      </c>
      <c r="B48" s="20">
        <f>B17/'FW'!$D17*'FW'!$B17*B$73</f>
        <v>0</v>
      </c>
      <c r="C48" s="20"/>
      <c r="D48" s="23">
        <f>D17/'FW'!$D17*'FW'!$B17*D$73</f>
        <v>0</v>
      </c>
      <c r="E48" s="23">
        <f>E17/'FW'!$D17*'FW'!$B17*E$73</f>
        <v>0</v>
      </c>
      <c r="F48" s="23">
        <f>F17/'FW'!$D17*'FW'!$B17*F$73</f>
        <v>0.22215664490705447</v>
      </c>
      <c r="G48" s="23">
        <f>G17/'FW'!$D17*'FW'!$B17*G$73</f>
        <v>0.22020123331816147</v>
      </c>
      <c r="H48" s="23">
        <f>H17/'FW'!$D17*'FW'!$B17*H$73</f>
        <v>0</v>
      </c>
      <c r="I48" s="23">
        <f>I17/'FW'!$D17*'FW'!$B17*I$73</f>
        <v>0.8682715952035293</v>
      </c>
      <c r="J48" s="23">
        <f>J17/'FW'!$D17*'FW'!$B17*J$73</f>
        <v>0.04890428747513598</v>
      </c>
      <c r="K48" s="23">
        <f>K17/'FW'!$D17*'FW'!$B17*K$73</f>
        <v>0.14980032153176448</v>
      </c>
      <c r="L48" s="23">
        <f>L17/'FW'!$D17*'FW'!$B17*L$73</f>
        <v>0.14549440556301482</v>
      </c>
      <c r="M48" s="23">
        <f>M17/'FW'!$D17*'FW'!$B17*M$73</f>
        <v>0.008490141326053167</v>
      </c>
      <c r="N48" s="23">
        <f>N17/'FW'!$D17*'FW'!$B17*N$73</f>
        <v>0.019108816184561655</v>
      </c>
      <c r="P48" s="23">
        <f>P17/'FW'!$D17*'FW'!$B17*P$73</f>
        <v>0</v>
      </c>
      <c r="Q48" s="23">
        <f>Q17/'FW'!$D17*'FW'!$B17*Q$73</f>
        <v>0.0004921869074233102</v>
      </c>
      <c r="R48" s="23">
        <f>R17/'FW'!$D17*'FW'!$B17*R$73</f>
        <v>0.10893829890001709</v>
      </c>
      <c r="S48" s="23">
        <f>S17/'FW'!$D17*'FW'!$B17*S$73</f>
        <v>0.1281473694699906</v>
      </c>
      <c r="T48" s="23">
        <f>T17/'FW'!$D17*'FW'!$B17*T$73</f>
        <v>0.13137697073224028</v>
      </c>
      <c r="U48" s="20">
        <f>U17/'FW'!$D17*'FW'!$B17*U$73</f>
        <v>0</v>
      </c>
      <c r="V48" s="20">
        <f>V17/'FW'!$D17*'FW'!$B17*V$73</f>
        <v>0</v>
      </c>
    </row>
    <row r="49" spans="1:22" ht="15.75">
      <c r="A49" s="14" t="s">
        <v>444</v>
      </c>
      <c r="B49" s="20">
        <f>B18/'FW'!$D18*'FW'!$B18*B$73</f>
        <v>0</v>
      </c>
      <c r="C49" s="20"/>
      <c r="D49" s="23">
        <f>D18/'FW'!$D18*'FW'!$B18*D$73</f>
        <v>0</v>
      </c>
      <c r="E49" s="23">
        <f>E18/'FW'!$D18*'FW'!$B18*E$73</f>
        <v>0</v>
      </c>
      <c r="F49" s="23">
        <f>F18/'FW'!$D18*'FW'!$B18*F$73</f>
        <v>1.7758199689040393</v>
      </c>
      <c r="G49" s="23">
        <f>G18/'FW'!$D18*'FW'!$B18*G$73</f>
        <v>1.7610750264435069</v>
      </c>
      <c r="H49" s="23">
        <f>H18/'FW'!$D18*'FW'!$B18*H$73</f>
        <v>0</v>
      </c>
      <c r="I49" s="23">
        <f>I18/'FW'!$D18*'FW'!$B18*I$73</f>
        <v>0.007833747022081538</v>
      </c>
      <c r="J49" s="23">
        <f>J18/'FW'!$D18*'FW'!$B18*J$73</f>
        <v>0.11979507896071608</v>
      </c>
      <c r="K49" s="23">
        <f>K18/'FW'!$D18*'FW'!$B18*K$73</f>
        <v>0.04296439644041261</v>
      </c>
      <c r="L49" s="23">
        <f>L18/'FW'!$D18*'FW'!$B18*L$73</f>
        <v>0.019146436049828314</v>
      </c>
      <c r="M49" s="23">
        <f>M18/'FW'!$D18*'FW'!$B18*M$73</f>
        <v>0</v>
      </c>
      <c r="N49" s="23">
        <f>N18/'FW'!$D18*'FW'!$B18*N$73</f>
        <v>0</v>
      </c>
      <c r="P49" s="23">
        <f>P18/'FW'!$D18*'FW'!$B18*P$73</f>
        <v>0</v>
      </c>
      <c r="Q49" s="23">
        <f>Q18/'FW'!$D18*'FW'!$B18*Q$73</f>
        <v>0</v>
      </c>
      <c r="R49" s="23">
        <f>R18/'FW'!$D18*'FW'!$B18*R$73</f>
        <v>0.011946508442455147</v>
      </c>
      <c r="S49" s="23">
        <f>S18/'FW'!$D18*'FW'!$B18*S$73</f>
        <v>0.01359971043724359</v>
      </c>
      <c r="T49" s="23">
        <f>T18/'FW'!$D18*'FW'!$B18*T$73</f>
        <v>0.013648928316691391</v>
      </c>
      <c r="U49" s="20">
        <f>U18/'FW'!$D18*'FW'!$B18*U$73</f>
        <v>0</v>
      </c>
      <c r="V49" s="20">
        <f>V18/'FW'!$D18*'FW'!$B18*V$73</f>
        <v>0</v>
      </c>
    </row>
    <row r="50" spans="1:22" ht="15.75">
      <c r="A50" s="14" t="s">
        <v>445</v>
      </c>
      <c r="B50" s="20">
        <f>B19/'FW'!$D19*'FW'!$B19*B$73</f>
        <v>0</v>
      </c>
      <c r="C50" s="20"/>
      <c r="D50" s="23">
        <f>D19/'FW'!$D19*'FW'!$B19*D$73</f>
        <v>0</v>
      </c>
      <c r="E50" s="23">
        <f>E19/'FW'!$D19*'FW'!$B19*E$73</f>
        <v>0</v>
      </c>
      <c r="F50" s="23">
        <f>F19/'FW'!$D19*'FW'!$B19*F$73</f>
        <v>0</v>
      </c>
      <c r="G50" s="23">
        <f>G19/'FW'!$D19*'FW'!$B19*G$73</f>
        <v>0</v>
      </c>
      <c r="H50" s="23">
        <f>H19/'FW'!$D19*'FW'!$B19*H$73</f>
        <v>0</v>
      </c>
      <c r="I50" s="23">
        <f>I19/'FW'!$D19*'FW'!$B19*I$73</f>
        <v>0</v>
      </c>
      <c r="J50" s="23">
        <f>J19/'FW'!$D19*'FW'!$B19*J$73</f>
        <v>0</v>
      </c>
      <c r="K50" s="23">
        <f>K19/'FW'!$D19*'FW'!$B19*K$73</f>
        <v>0</v>
      </c>
      <c r="L50" s="23">
        <f>L19/'FW'!$D19*'FW'!$B19*L$73</f>
        <v>0</v>
      </c>
      <c r="M50" s="23">
        <f>M19/'FW'!$D19*'FW'!$B19*M$73</f>
        <v>0</v>
      </c>
      <c r="N50" s="23">
        <f>N19/'FW'!$D19*'FW'!$B19*N$73</f>
        <v>0</v>
      </c>
      <c r="P50" s="23">
        <f>P19/'FW'!$D19*'FW'!$B19*P$73</f>
        <v>0</v>
      </c>
      <c r="Q50" s="23">
        <f>Q19/'FW'!$D19*'FW'!$B19*Q$73</f>
        <v>0</v>
      </c>
      <c r="R50" s="23">
        <f>R19/'FW'!$D19*'FW'!$B19*R$73</f>
        <v>0</v>
      </c>
      <c r="S50" s="23">
        <f>S19/'FW'!$D19*'FW'!$B19*S$73</f>
        <v>0</v>
      </c>
      <c r="T50" s="23">
        <f>T19/'FW'!$D19*'FW'!$B19*T$73</f>
        <v>0</v>
      </c>
      <c r="U50" s="20">
        <f>U19/'FW'!$D19*'FW'!$B19*U$73</f>
        <v>0</v>
      </c>
      <c r="V50" s="20">
        <f>V19/'FW'!$D19*'FW'!$B19*V$73</f>
        <v>0</v>
      </c>
    </row>
    <row r="51" spans="1:22" ht="15.75">
      <c r="A51" s="14" t="s">
        <v>446</v>
      </c>
      <c r="B51" s="20">
        <f>B20/'FW'!$D20*'FW'!$B20*B$73</f>
        <v>0</v>
      </c>
      <c r="C51" s="20"/>
      <c r="D51" s="23">
        <f>D20/'FW'!$D20*'FW'!$B20*D$73</f>
        <v>0</v>
      </c>
      <c r="E51" s="23">
        <f>E20/'FW'!$D20*'FW'!$B20*E$73</f>
        <v>0</v>
      </c>
      <c r="F51" s="23">
        <f>F20/'FW'!$D20*'FW'!$B20*F$73</f>
        <v>0</v>
      </c>
      <c r="G51" s="23">
        <f>G20/'FW'!$D20*'FW'!$B20*G$73</f>
        <v>0</v>
      </c>
      <c r="H51" s="23">
        <f>H20/'FW'!$D20*'FW'!$B20*H$73</f>
        <v>0</v>
      </c>
      <c r="I51" s="23">
        <f>I20/'FW'!$D20*'FW'!$B20*I$73</f>
        <v>0</v>
      </c>
      <c r="J51" s="23">
        <f>J20/'FW'!$D20*'FW'!$B20*J$73</f>
        <v>0</v>
      </c>
      <c r="K51" s="23">
        <f>K20/'FW'!$D20*'FW'!$B20*K$73</f>
        <v>0</v>
      </c>
      <c r="L51" s="23">
        <f>L20/'FW'!$D20*'FW'!$B20*L$73</f>
        <v>0</v>
      </c>
      <c r="M51" s="23">
        <f>M20/'FW'!$D20*'FW'!$B20*M$73</f>
        <v>0</v>
      </c>
      <c r="N51" s="23">
        <f>N20/'FW'!$D20*'FW'!$B20*N$73</f>
        <v>0</v>
      </c>
      <c r="P51" s="23">
        <f>P20/'FW'!$D20*'FW'!$B20*P$73</f>
        <v>0</v>
      </c>
      <c r="Q51" s="23">
        <f>Q20/'FW'!$D20*'FW'!$B20*Q$73</f>
        <v>0</v>
      </c>
      <c r="R51" s="23">
        <f>R20/'FW'!$D20*'FW'!$B20*R$73</f>
        <v>0</v>
      </c>
      <c r="S51" s="23">
        <f>S20/'FW'!$D20*'FW'!$B20*S$73</f>
        <v>0</v>
      </c>
      <c r="T51" s="23">
        <f>T20/'FW'!$D20*'FW'!$B20*T$73</f>
        <v>0</v>
      </c>
      <c r="U51" s="20">
        <f>U20/'FW'!$D20*'FW'!$B20*U$73</f>
        <v>0.01903073802510927</v>
      </c>
      <c r="V51" s="20">
        <f>V20/'FW'!$D20*'FW'!$B20*V$73</f>
        <v>0.019173575460749923</v>
      </c>
    </row>
    <row r="52" spans="1:22" ht="15.75">
      <c r="A52" s="14" t="s">
        <v>447</v>
      </c>
      <c r="B52" s="20">
        <f>B21/'FW'!$D21*'FW'!$B21*B$73</f>
        <v>0</v>
      </c>
      <c r="C52" s="20"/>
      <c r="D52" s="23">
        <f>D21/'FW'!$D21*'FW'!$B21*D$73</f>
        <v>0</v>
      </c>
      <c r="E52" s="23">
        <f>E21/'FW'!$D21*'FW'!$B21*E$73</f>
        <v>0</v>
      </c>
      <c r="F52" s="23">
        <f>F21/'FW'!$D21*'FW'!$B21*F$73</f>
        <v>0</v>
      </c>
      <c r="G52" s="23">
        <f>G21/'FW'!$D21*'FW'!$B21*G$73</f>
        <v>0</v>
      </c>
      <c r="H52" s="23">
        <f>H21/'FW'!$D21*'FW'!$B21*H$73</f>
        <v>0</v>
      </c>
      <c r="I52" s="23">
        <f>I21/'FW'!$D21*'FW'!$B21*I$73</f>
        <v>0</v>
      </c>
      <c r="J52" s="23">
        <f>J21/'FW'!$D21*'FW'!$B21*J$73</f>
        <v>0</v>
      </c>
      <c r="K52" s="23">
        <f>K21/'FW'!$D21*'FW'!$B21*K$73</f>
        <v>0</v>
      </c>
      <c r="L52" s="23">
        <f>L21/'FW'!$D21*'FW'!$B21*L$73</f>
        <v>0</v>
      </c>
      <c r="M52" s="23">
        <f>M21/'FW'!$D21*'FW'!$B21*M$73</f>
        <v>0</v>
      </c>
      <c r="N52" s="23">
        <f>N21/'FW'!$D21*'FW'!$B21*N$73</f>
        <v>0</v>
      </c>
      <c r="P52" s="23">
        <f>P21/'FW'!$D21*'FW'!$B21*P$73</f>
        <v>0</v>
      </c>
      <c r="Q52" s="23">
        <f>Q21/'FW'!$D21*'FW'!$B21*Q$73</f>
        <v>0</v>
      </c>
      <c r="R52" s="23">
        <f>R21/'FW'!$D21*'FW'!$B21*R$73</f>
        <v>0</v>
      </c>
      <c r="S52" s="23">
        <f>S21/'FW'!$D21*'FW'!$B21*S$73</f>
        <v>0</v>
      </c>
      <c r="T52" s="23">
        <f>T21/'FW'!$D21*'FW'!$B21*T$73</f>
        <v>0</v>
      </c>
      <c r="U52" s="20">
        <f>U21/'FW'!$D21*'FW'!$B21*U$73</f>
        <v>0</v>
      </c>
      <c r="V52" s="20">
        <f>V21/'FW'!$D21*'FW'!$B21*V$73</f>
        <v>0</v>
      </c>
    </row>
    <row r="53" spans="1:22" ht="15.75">
      <c r="A53" s="14" t="s">
        <v>448</v>
      </c>
      <c r="B53" s="20">
        <f>B22/'FW'!$D22*'FW'!$B22*B$73</f>
        <v>0</v>
      </c>
      <c r="C53" s="20"/>
      <c r="D53" s="23">
        <f>D22/'FW'!$D22*'FW'!$B22*D$73</f>
        <v>0</v>
      </c>
      <c r="E53" s="23">
        <f>E22/'FW'!$D22*'FW'!$B22*E$73</f>
        <v>0</v>
      </c>
      <c r="F53" s="23">
        <f>F22/'FW'!$D22*'FW'!$B22*F$73</f>
        <v>0</v>
      </c>
      <c r="G53" s="23">
        <f>G22/'FW'!$D22*'FW'!$B22*G$73</f>
        <v>0</v>
      </c>
      <c r="H53" s="23">
        <f>H22/'FW'!$D22*'FW'!$B22*H$73</f>
        <v>0</v>
      </c>
      <c r="I53" s="23">
        <f>I22/'FW'!$D22*'FW'!$B22*I$73</f>
        <v>0</v>
      </c>
      <c r="J53" s="23">
        <f>J22/'FW'!$D22*'FW'!$B22*J$73</f>
        <v>0</v>
      </c>
      <c r="K53" s="23">
        <f>K22/'FW'!$D22*'FW'!$B22*K$73</f>
        <v>1.2434858905923976</v>
      </c>
      <c r="L53" s="23">
        <f>L22/'FW'!$D22*'FW'!$B22*L$73</f>
        <v>0</v>
      </c>
      <c r="M53" s="23">
        <f>M22/'FW'!$D22*'FW'!$B22*M$73</f>
        <v>0</v>
      </c>
      <c r="N53" s="23">
        <f>N22/'FW'!$D22*'FW'!$B22*N$73</f>
        <v>0</v>
      </c>
      <c r="P53" s="23">
        <f>P22/'FW'!$D22*'FW'!$B22*P$73</f>
        <v>0</v>
      </c>
      <c r="Q53" s="23">
        <f>Q22/'FW'!$D22*'FW'!$B22*Q$73</f>
        <v>0</v>
      </c>
      <c r="R53" s="23">
        <f>R22/'FW'!$D22*'FW'!$B22*R$73</f>
        <v>0</v>
      </c>
      <c r="S53" s="23">
        <f>S22/'FW'!$D22*'FW'!$B22*S$73</f>
        <v>0</v>
      </c>
      <c r="T53" s="23">
        <f>T22/'FW'!$D22*'FW'!$B22*T$73</f>
        <v>0</v>
      </c>
      <c r="U53" s="20">
        <f>U22/'FW'!$D22*'FW'!$B22*U$73</f>
        <v>0</v>
      </c>
      <c r="V53" s="20">
        <f>V22/'FW'!$D22*'FW'!$B22*V$73</f>
        <v>0</v>
      </c>
    </row>
    <row r="54" spans="1:22" ht="15.75">
      <c r="A54" s="1" t="s">
        <v>640</v>
      </c>
      <c r="B54" s="20">
        <f>B23/'FW'!$D23*'FW'!$B23*B$73</f>
        <v>0</v>
      </c>
      <c r="C54" s="20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P54" s="23"/>
      <c r="Q54" s="23"/>
      <c r="R54" s="23"/>
      <c r="S54" s="23"/>
      <c r="T54" s="23"/>
      <c r="U54" s="20">
        <f>U23/'FW'!$D23*'FW'!$B23*U$73</f>
        <v>0</v>
      </c>
      <c r="V54" s="20">
        <f>V23/'FW'!$D23*'FW'!$B23*V$73</f>
        <v>0</v>
      </c>
    </row>
    <row r="55" spans="1:22" ht="15.75">
      <c r="A55" s="1" t="s">
        <v>641</v>
      </c>
      <c r="B55" s="20">
        <f>B24/'FW'!$D24*'FW'!$B24*B$73</f>
        <v>0</v>
      </c>
      <c r="C55" s="20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P55" s="23"/>
      <c r="Q55" s="23"/>
      <c r="R55" s="23"/>
      <c r="S55" s="23"/>
      <c r="T55" s="23"/>
      <c r="U55" s="20">
        <f>U24/'FW'!$D24*'FW'!$B24*U$73</f>
        <v>0</v>
      </c>
      <c r="V55" s="20">
        <f>V24/'FW'!$D24*'FW'!$B24*V$73</f>
        <v>0</v>
      </c>
    </row>
    <row r="56" spans="1:22" ht="15.75">
      <c r="A56" s="1" t="s">
        <v>642</v>
      </c>
      <c r="B56" s="20">
        <f>B25/'FW'!$D25*'FW'!$B25*B$73</f>
        <v>0</v>
      </c>
      <c r="C56" s="20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P56" s="23"/>
      <c r="Q56" s="23"/>
      <c r="R56" s="23"/>
      <c r="S56" s="23"/>
      <c r="T56" s="23"/>
      <c r="U56" s="20">
        <f>U25/'FW'!$D25*'FW'!$B25*U$73</f>
        <v>6.125307400677982</v>
      </c>
      <c r="V56" s="20">
        <f>V25/'FW'!$D25*'FW'!$B25*V$73</f>
        <v>6.171281613578668</v>
      </c>
    </row>
    <row r="57" spans="1:22" ht="15.75">
      <c r="A57" s="1" t="s">
        <v>630</v>
      </c>
      <c r="B57" s="20">
        <f>B26/'FW'!$D26*'FW'!$B26*B$73</f>
        <v>0</v>
      </c>
      <c r="C57" s="20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P57" s="23"/>
      <c r="Q57" s="23"/>
      <c r="R57" s="23"/>
      <c r="S57" s="23"/>
      <c r="T57" s="23"/>
      <c r="U57" s="20">
        <f>U26/'FW'!$D26*'FW'!$B26*U$73</f>
        <v>0.010589362718839925</v>
      </c>
      <c r="V57" s="20">
        <f>V26/'FW'!$D26*'FW'!$B26*V$73</f>
        <v>0</v>
      </c>
    </row>
    <row r="58" spans="1:22" ht="15.75">
      <c r="A58" s="1" t="s">
        <v>632</v>
      </c>
      <c r="B58" s="20">
        <f>B27/'FW'!$D27*'FW'!$B27*B$73</f>
        <v>0</v>
      </c>
      <c r="C58" s="20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P58" s="23"/>
      <c r="Q58" s="23"/>
      <c r="R58" s="23"/>
      <c r="S58" s="23"/>
      <c r="T58" s="23"/>
      <c r="U58" s="20">
        <f>U27/'FW'!$D27*'FW'!$B27*U$73</f>
        <v>0.06147141011959614</v>
      </c>
      <c r="V58" s="20">
        <f>V27/'FW'!$D27*'FW'!$B27*V$73</f>
        <v>0</v>
      </c>
    </row>
    <row r="59" spans="1:22" ht="15.75">
      <c r="A59" s="1" t="s">
        <v>634</v>
      </c>
      <c r="B59" s="20">
        <f>B28/'FW'!$D28*'FW'!$B28*B$73</f>
        <v>0</v>
      </c>
      <c r="C59" s="20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P59" s="23"/>
      <c r="Q59" s="23"/>
      <c r="R59" s="23"/>
      <c r="S59" s="23"/>
      <c r="T59" s="23"/>
      <c r="U59" s="20">
        <f>U28/'FW'!$D28*'FW'!$B28*U$73</f>
        <v>0.0013877391146539552</v>
      </c>
      <c r="V59" s="20">
        <f>V28/'FW'!$D28*'FW'!$B28*V$73</f>
        <v>0</v>
      </c>
    </row>
    <row r="60" spans="1:22" ht="15.75">
      <c r="A60" s="1" t="s">
        <v>636</v>
      </c>
      <c r="B60" s="20">
        <f>B29/'FW'!$D29*'FW'!$B29*B$73</f>
        <v>0</v>
      </c>
      <c r="C60" s="20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P60" s="23"/>
      <c r="Q60" s="23"/>
      <c r="R60" s="23"/>
      <c r="S60" s="23"/>
      <c r="T60" s="23"/>
      <c r="U60" s="20">
        <f>U29/'FW'!$D29*'FW'!$B29*U$73</f>
        <v>0.0036108710344601373</v>
      </c>
      <c r="V60" s="20">
        <f>V29/'FW'!$D29*'FW'!$B29*V$73</f>
        <v>0</v>
      </c>
    </row>
    <row r="61" spans="1:22" ht="15.75">
      <c r="A61" s="1" t="s">
        <v>638</v>
      </c>
      <c r="B61" s="20">
        <f>B30/'FW'!$D30*'FW'!$B30*B$73</f>
        <v>0</v>
      </c>
      <c r="C61" s="20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P61" s="23"/>
      <c r="Q61" s="23"/>
      <c r="R61" s="23"/>
      <c r="S61" s="23"/>
      <c r="T61" s="23"/>
      <c r="U61" s="20">
        <f>U30/'FW'!$D30*'FW'!$B30*U$73</f>
        <v>0.015678258874703085</v>
      </c>
      <c r="V61" s="20">
        <f>V30/'FW'!$D30*'FW'!$B30*V$73</f>
        <v>0</v>
      </c>
    </row>
    <row r="62" spans="1:22" ht="15.75">
      <c r="A62" s="14" t="s">
        <v>193</v>
      </c>
      <c r="B62" s="20">
        <f>SUM(B37:B53)</f>
        <v>5.3437110509039725</v>
      </c>
      <c r="C62" s="20"/>
      <c r="D62" s="23">
        <f aca="true" t="shared" si="4" ref="D62:N62">SUM(D37:D53)</f>
        <v>8.008339351455712</v>
      </c>
      <c r="E62" s="23">
        <f t="shared" si="4"/>
        <v>8.018781558305605</v>
      </c>
      <c r="F62" s="23">
        <f t="shared" si="4"/>
        <v>15.68838334282291</v>
      </c>
      <c r="G62" s="23">
        <f>SUM(G37:G53)</f>
        <v>14.048250728688954</v>
      </c>
      <c r="H62" s="23">
        <f>SUM(H37:H53)</f>
        <v>8.015566576355962</v>
      </c>
      <c r="I62" s="23">
        <f>SUM(I37:I53)</f>
        <v>5.02774699030413</v>
      </c>
      <c r="J62" s="23">
        <f t="shared" si="4"/>
        <v>2.8866714733907615</v>
      </c>
      <c r="K62" s="23">
        <f t="shared" si="4"/>
        <v>3.1537930331973083</v>
      </c>
      <c r="L62" s="23">
        <f t="shared" si="4"/>
        <v>15.53751302426379</v>
      </c>
      <c r="M62" s="23">
        <f t="shared" si="4"/>
        <v>16.027571258837064</v>
      </c>
      <c r="N62" s="23">
        <f t="shared" si="4"/>
        <v>17.481649715953036</v>
      </c>
      <c r="P62" s="23">
        <f aca="true" t="shared" si="5" ref="P62:V62">SUM(P37:P53)</f>
        <v>3.003324175838122</v>
      </c>
      <c r="Q62" s="23">
        <f t="shared" si="5"/>
        <v>2.994387827304863</v>
      </c>
      <c r="R62" s="23">
        <f t="shared" si="5"/>
        <v>7.540649999251989</v>
      </c>
      <c r="S62" s="23">
        <f t="shared" si="5"/>
        <v>7.433525419963251</v>
      </c>
      <c r="T62" s="23">
        <f t="shared" si="5"/>
        <v>7.46197705827648</v>
      </c>
      <c r="U62" s="20">
        <f t="shared" si="5"/>
        <v>5.780538483190525</v>
      </c>
      <c r="V62" s="20">
        <f t="shared" si="5"/>
        <v>5.823924992556143</v>
      </c>
    </row>
    <row r="63" spans="11:20" ht="15.75">
      <c r="K63" s="14"/>
      <c r="L63" s="14"/>
      <c r="M63" s="14"/>
      <c r="N63" s="14"/>
      <c r="P63" s="14"/>
      <c r="Q63" s="14"/>
      <c r="R63" s="14"/>
      <c r="S63" s="14"/>
      <c r="T63" s="14"/>
    </row>
    <row r="64" spans="1:22" ht="15.75">
      <c r="A64" s="14" t="s">
        <v>449</v>
      </c>
      <c r="B64" s="21">
        <f>B45/(B45+B43)</f>
        <v>0</v>
      </c>
      <c r="C64" s="21"/>
      <c r="D64" s="24">
        <f aca="true" t="shared" si="6" ref="D64:J64">D45/(D45+D43)</f>
        <v>0.05235726455692747</v>
      </c>
      <c r="E64" s="24">
        <f>E45/(E45+E43)</f>
        <v>0.0328677145585343</v>
      </c>
      <c r="F64" s="24">
        <f t="shared" si="6"/>
        <v>0.30785240240124856</v>
      </c>
      <c r="G64" s="24">
        <f>G45/(G45+G43)</f>
        <v>0.47211143549505347</v>
      </c>
      <c r="H64" s="24">
        <f>H45/(H45+H43)</f>
        <v>0</v>
      </c>
      <c r="I64" s="24">
        <f>I45/(I45+I43)</f>
        <v>0</v>
      </c>
      <c r="J64" s="24">
        <f t="shared" si="6"/>
        <v>0.3203107609106504</v>
      </c>
      <c r="K64" s="24">
        <f>K45/(K45+K43)</f>
        <v>0</v>
      </c>
      <c r="L64" s="24">
        <f>L45/(L45+L43)</f>
        <v>0.40635776744283386</v>
      </c>
      <c r="M64" s="24">
        <f>M45/(M45+M43)</f>
        <v>0.717348932323912</v>
      </c>
      <c r="N64" s="24">
        <f>N45/(N45+N43)</f>
        <v>0.5764228448618308</v>
      </c>
      <c r="P64" s="24">
        <f aca="true" t="shared" si="7" ref="P64:V64">P45/(P45+P43)</f>
        <v>0.8987891523419618</v>
      </c>
      <c r="Q64" s="24">
        <f t="shared" si="7"/>
        <v>0.8388565152957557</v>
      </c>
      <c r="R64" s="24">
        <f t="shared" si="7"/>
        <v>0.6115275512889334</v>
      </c>
      <c r="S64" s="24">
        <f t="shared" si="7"/>
        <v>0.6001277807609829</v>
      </c>
      <c r="T64" s="24">
        <f t="shared" si="7"/>
        <v>0.5910802842757856</v>
      </c>
      <c r="U64" s="21" t="e">
        <f t="shared" si="7"/>
        <v>#DIV/0!</v>
      </c>
      <c r="V64" s="21" t="e">
        <f t="shared" si="7"/>
        <v>#DIV/0!</v>
      </c>
    </row>
    <row r="65" spans="1:22" ht="15.75">
      <c r="A65" s="14" t="s">
        <v>458</v>
      </c>
      <c r="B65" s="22">
        <f>B45/(B$45+B$43+B$46)*100</f>
        <v>0</v>
      </c>
      <c r="C65" s="22"/>
      <c r="D65" s="25">
        <f aca="true" t="shared" si="8" ref="D65:J65">D45/(D$45+D$43+D$46)*100</f>
        <v>4.257765175987846</v>
      </c>
      <c r="E65" s="25">
        <f>E45/(E$45+E$43+E$46)*100</f>
        <v>2.3737150513619056</v>
      </c>
      <c r="F65" s="25">
        <f t="shared" si="8"/>
        <v>30.785240240124857</v>
      </c>
      <c r="G65" s="25">
        <f>G45/(G$45+G$43+G$46)*100</f>
        <v>47.211143549505344</v>
      </c>
      <c r="H65" s="25">
        <f>H45/(H$45+H$43+H$46)*100</f>
        <v>0</v>
      </c>
      <c r="I65" s="25">
        <f>I45/(I$45+I$43+I$46)*100</f>
        <v>0</v>
      </c>
      <c r="J65" s="25">
        <f t="shared" si="8"/>
        <v>32.03107609106504</v>
      </c>
      <c r="K65" s="25">
        <f>K45/(K$45+K$43+K$46)*100</f>
        <v>0</v>
      </c>
      <c r="L65" s="25">
        <f>L45/(L$45+L$43+L$46)*100</f>
        <v>28.636386127601366</v>
      </c>
      <c r="M65" s="25">
        <f>M45/(M$45+M$43+M$46)*100</f>
        <v>69.37860634791252</v>
      </c>
      <c r="N65" s="25">
        <f>N45/(N$45+N$43+N$46)*100</f>
        <v>55.863467599966924</v>
      </c>
      <c r="P65" s="25">
        <f aca="true" t="shared" si="9" ref="P65:V65">P45/(P$45+P$43+P$46)*100</f>
        <v>89.76062878576435</v>
      </c>
      <c r="Q65" s="25">
        <f t="shared" si="9"/>
        <v>83.75925972667756</v>
      </c>
      <c r="R65" s="25">
        <f t="shared" si="9"/>
        <v>50.64237234567914</v>
      </c>
      <c r="S65" s="25">
        <f t="shared" si="9"/>
        <v>47.51669169125397</v>
      </c>
      <c r="T65" s="25">
        <f t="shared" si="9"/>
        <v>47.25714346419173</v>
      </c>
      <c r="U65" s="22" t="e">
        <f t="shared" si="9"/>
        <v>#DIV/0!</v>
      </c>
      <c r="V65" s="22" t="e">
        <f t="shared" si="9"/>
        <v>#DIV/0!</v>
      </c>
    </row>
    <row r="66" spans="1:22" ht="15.75">
      <c r="A66" s="14" t="s">
        <v>459</v>
      </c>
      <c r="B66" s="22">
        <f>B43/(B$45+B$43+B$46)*100</f>
        <v>99.58925879733667</v>
      </c>
      <c r="C66" s="22"/>
      <c r="D66" s="25">
        <f aca="true" t="shared" si="10" ref="D66:J66">D43/(D$45+D$43+D$46)*100</f>
        <v>77.06361805552963</v>
      </c>
      <c r="E66" s="25">
        <f>E43/(E$45+E$43+E$46)*100</f>
        <v>69.84654982694421</v>
      </c>
      <c r="F66" s="25">
        <f t="shared" si="10"/>
        <v>69.21475975987515</v>
      </c>
      <c r="G66" s="25">
        <f>G43/(G$45+G$43+G$46)*100</f>
        <v>52.78885645049465</v>
      </c>
      <c r="H66" s="25">
        <f>H43/(H$45+H$43+H$46)*100</f>
        <v>99.58925879733665</v>
      </c>
      <c r="I66" s="25">
        <f>I43/(I$45+I$43+I$46)*100</f>
        <v>4.759381475782687</v>
      </c>
      <c r="J66" s="25">
        <f t="shared" si="10"/>
        <v>67.96892390893497</v>
      </c>
      <c r="K66" s="25">
        <f>K43/(K$45+K$43+K$46)*100</f>
        <v>55.087025425259085</v>
      </c>
      <c r="L66" s="25">
        <f>L43/(L$45+L$43+L$46)*100</f>
        <v>41.8344856556725</v>
      </c>
      <c r="M66" s="25">
        <f>M43/(M$45+M$43+M$46)*100</f>
        <v>27.336678531866582</v>
      </c>
      <c r="N66" s="25">
        <f>N43/(N$45+N$43+N$46)*100</f>
        <v>41.05057405873496</v>
      </c>
      <c r="P66" s="25">
        <f aca="true" t="shared" si="11" ref="P66:V66">P43/(P$45+P$43+P$46)*100</f>
        <v>10.107764765577922</v>
      </c>
      <c r="Q66" s="25">
        <f t="shared" si="11"/>
        <v>16.090068733442408</v>
      </c>
      <c r="R66" s="25">
        <f t="shared" si="11"/>
        <v>32.17053156836172</v>
      </c>
      <c r="S66" s="25">
        <f t="shared" si="11"/>
        <v>31.660932165787187</v>
      </c>
      <c r="T66" s="25">
        <f t="shared" si="11"/>
        <v>32.693321339575164</v>
      </c>
      <c r="U66" s="22" t="e">
        <f t="shared" si="11"/>
        <v>#DIV/0!</v>
      </c>
      <c r="V66" s="22" t="e">
        <f t="shared" si="11"/>
        <v>#DIV/0!</v>
      </c>
    </row>
    <row r="67" spans="1:22" ht="15.75">
      <c r="A67" s="14" t="s">
        <v>460</v>
      </c>
      <c r="B67" s="22">
        <f>B46/(B$45+B$43+B$46)*100</f>
        <v>0.41074120266334607</v>
      </c>
      <c r="C67" s="22"/>
      <c r="D67" s="25">
        <f aca="true" t="shared" si="12" ref="D67:J67">D46/(D$45+D$43+D$46)*100</f>
        <v>18.678616768482538</v>
      </c>
      <c r="E67" s="25">
        <f>E46/(E$45+E$43+E$46)*100</f>
        <v>27.779735121693864</v>
      </c>
      <c r="F67" s="25">
        <f t="shared" si="12"/>
        <v>0</v>
      </c>
      <c r="G67" s="25">
        <f>G46/(G$45+G$43+G$46)*100</f>
        <v>0</v>
      </c>
      <c r="H67" s="25">
        <f>H46/(H$45+H$43+H$46)*100</f>
        <v>0.41074120266334596</v>
      </c>
      <c r="I67" s="25">
        <f>I46/(I$45+I$43+I$46)*100</f>
        <v>95.24061852421731</v>
      </c>
      <c r="J67" s="25">
        <f t="shared" si="12"/>
        <v>0</v>
      </c>
      <c r="K67" s="25">
        <f>K46/(K$45+K$43+K$46)*100</f>
        <v>44.91297457474091</v>
      </c>
      <c r="L67" s="25">
        <f>L46/(L$45+L$43+L$46)*100</f>
        <v>29.52912821672613</v>
      </c>
      <c r="M67" s="25">
        <f>M46/(M$45+M$43+M$46)*100</f>
        <v>3.2847151202208957</v>
      </c>
      <c r="N67" s="25">
        <f>N46/(N$45+N$43+N$46)*100</f>
        <v>3.085958341298141</v>
      </c>
      <c r="P67" s="25">
        <f aca="true" t="shared" si="13" ref="P67:V67">P46/(P$45+P$43+P$46)*100</f>
        <v>0.13160644865773963</v>
      </c>
      <c r="Q67" s="25">
        <f t="shared" si="13"/>
        <v>0.15067153988002324</v>
      </c>
      <c r="R67" s="25">
        <f t="shared" si="13"/>
        <v>17.187096085959137</v>
      </c>
      <c r="S67" s="25">
        <f t="shared" si="13"/>
        <v>20.822376142958852</v>
      </c>
      <c r="T67" s="25">
        <f t="shared" si="13"/>
        <v>20.04953519623312</v>
      </c>
      <c r="U67" s="22" t="e">
        <f t="shared" si="13"/>
        <v>#DIV/0!</v>
      </c>
      <c r="V67" s="22" t="e">
        <f t="shared" si="13"/>
        <v>#DIV/0!</v>
      </c>
    </row>
    <row r="68" spans="2:22" ht="15.75">
      <c r="B68" s="22"/>
      <c r="C68" s="21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P68" s="24"/>
      <c r="Q68" s="24"/>
      <c r="R68" s="24"/>
      <c r="S68" s="24"/>
      <c r="T68" s="24"/>
      <c r="U68" s="22"/>
      <c r="V68" s="22"/>
    </row>
    <row r="69" spans="2:22" ht="15.75">
      <c r="B69" s="22"/>
      <c r="C69" s="22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P69" s="25"/>
      <c r="Q69" s="25"/>
      <c r="R69" s="25"/>
      <c r="S69" s="25"/>
      <c r="T69" s="25"/>
      <c r="U69" s="22"/>
      <c r="V69" s="22"/>
    </row>
    <row r="70" spans="2:22" ht="15.75">
      <c r="B70" s="22"/>
      <c r="C70" s="22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P70" s="25"/>
      <c r="Q70" s="25"/>
      <c r="R70" s="25"/>
      <c r="S70" s="25"/>
      <c r="T70" s="25"/>
      <c r="U70" s="22"/>
      <c r="V70" s="22"/>
    </row>
    <row r="71" spans="2:22" ht="15.75">
      <c r="B71" s="22"/>
      <c r="C71" s="22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P71" s="25"/>
      <c r="Q71" s="25"/>
      <c r="R71" s="25"/>
      <c r="S71" s="25"/>
      <c r="T71" s="25"/>
      <c r="U71" s="22"/>
      <c r="V71" s="22"/>
    </row>
    <row r="72" spans="11:20" ht="15.75">
      <c r="K72" s="14"/>
      <c r="L72" s="14"/>
      <c r="M72" s="14"/>
      <c r="N72" s="14"/>
      <c r="P72" s="14"/>
      <c r="Q72" s="14"/>
      <c r="R72" s="14"/>
      <c r="S72" s="14"/>
      <c r="T72" s="14"/>
    </row>
    <row r="73" spans="1:22" ht="15.75">
      <c r="A73" s="14" t="s">
        <v>461</v>
      </c>
      <c r="B73" s="17">
        <f>B35/SUM(B74:B98)</f>
        <v>4.025578004637012</v>
      </c>
      <c r="D73" s="14">
        <f aca="true" t="shared" si="14" ref="D73:J73">D35/SUM(D74:D90)</f>
        <v>4.872755589933566</v>
      </c>
      <c r="E73" s="14">
        <f>E35/SUM(E74:E90)</f>
        <v>4.83006052750072</v>
      </c>
      <c r="F73" s="14">
        <f t="shared" si="14"/>
        <v>9.303400322073687</v>
      </c>
      <c r="G73" s="14">
        <f>G35/SUM(G74:G90)</f>
        <v>8.123713182706785</v>
      </c>
      <c r="H73" s="14">
        <f>H35/SUM(H74:H90)</f>
        <v>6.038367006955519</v>
      </c>
      <c r="I73" s="14">
        <f>I35/SUM(I74:I90)</f>
        <v>2.635384408899973</v>
      </c>
      <c r="J73" s="14">
        <f t="shared" si="14"/>
        <v>1.8259251226187074</v>
      </c>
      <c r="K73" s="14">
        <f>K35/SUM(K74:K90)</f>
        <v>1.190315966794443</v>
      </c>
      <c r="L73" s="14">
        <f>L35/SUM(L74:L90)</f>
        <v>9.01758845074814</v>
      </c>
      <c r="M73" s="14">
        <f>M35/SUM(M74:M90)</f>
        <v>8.77016543130674</v>
      </c>
      <c r="N73" s="14">
        <f>N35/SUM(N74:N90)</f>
        <v>9.869534127822593</v>
      </c>
      <c r="P73" s="14">
        <f>P35/SUM(P74:P90)</f>
        <v>1.4795373089128907</v>
      </c>
      <c r="Q73" s="14">
        <f>Q35/SUM(Q74:Q90)</f>
        <v>1.5252610417613637</v>
      </c>
      <c r="R73" s="14">
        <f>R35/SUM(R74:R90)</f>
        <v>4.328128112482712</v>
      </c>
      <c r="S73" s="14">
        <f>S35/SUM(S74:S90)</f>
        <v>4.270127747821991</v>
      </c>
      <c r="T73" s="14">
        <f>T35/SUM(T74:T90)</f>
        <v>4.285581505730208</v>
      </c>
      <c r="U73" s="17">
        <f>U35/SUM(U74:U98)</f>
        <v>11.35003802665057</v>
      </c>
      <c r="V73" s="17">
        <f>V35/SUM(V74:V98)</f>
        <v>11.43522706787491</v>
      </c>
    </row>
    <row r="74" spans="1:22" ht="15.75">
      <c r="A74" s="14" t="s">
        <v>349</v>
      </c>
      <c r="B74" s="17">
        <f>B6/'FW'!$D6*'FW'!$C6</f>
        <v>0.014978954568830794</v>
      </c>
      <c r="D74" s="14">
        <f>D6/'FW'!$D6*'FW'!$C6</f>
        <v>1.2352644534429127</v>
      </c>
      <c r="E74" s="14">
        <f>E6/'FW'!$D6*'FW'!$C6</f>
        <v>1.2365959160712532</v>
      </c>
      <c r="F74" s="14">
        <f>F6/'FW'!$D6*'FW'!$C6</f>
        <v>1.1760143664817597</v>
      </c>
      <c r="G74" s="14">
        <f>G6/'FW'!$D6*'FW'!$C6</f>
        <v>1.5737888266984887</v>
      </c>
      <c r="H74" s="14">
        <f>H6/'FW'!$D6*'FW'!$C6</f>
        <v>0.014978954568830794</v>
      </c>
      <c r="I74" s="14">
        <f>I6/'FW'!$D6*'FW'!$C6</f>
        <v>2.148314950827421</v>
      </c>
      <c r="J74" s="14">
        <f>J6/'FW'!$D6*'FW'!$C6</f>
        <v>0.9293609145816795</v>
      </c>
      <c r="K74" s="14">
        <f>K6/'FW'!$D6*'FW'!$C6</f>
        <v>2.4265906401505886</v>
      </c>
      <c r="L74" s="14">
        <f>L6/'FW'!$D6*'FW'!$C6</f>
        <v>1.626381600517939</v>
      </c>
      <c r="M74" s="14">
        <f>M6/'FW'!$D6*'FW'!$C6</f>
        <v>1.7974745482596952</v>
      </c>
      <c r="N74" s="14">
        <f>N6/'FW'!$D6*'FW'!$C6</f>
        <v>1.261560840352638</v>
      </c>
      <c r="P74" s="14">
        <f>P6/'FW'!$D6*'FW'!$C6</f>
        <v>1.346441582909346</v>
      </c>
      <c r="Q74" s="14">
        <f>Q6/'FW'!$D6*'FW'!$C6</f>
        <v>1.31814800205711</v>
      </c>
      <c r="R74" s="14">
        <f>R6/'FW'!$D6*'FW'!$C6</f>
        <v>1.858721829163359</v>
      </c>
      <c r="S74" s="14">
        <f>S6/'FW'!$D6*'FW'!$C6</f>
        <v>1.918970513095767</v>
      </c>
      <c r="T74" s="14">
        <f>T6/'FW'!$D6*'FW'!$C6</f>
        <v>1.9049901554981916</v>
      </c>
      <c r="U74" s="17">
        <f>U6/'FW'!$D6*'FW'!$C6</f>
        <v>1.0152402541096426</v>
      </c>
      <c r="V74" s="17">
        <f>V6/'FW'!$D6*'FW'!$C6</f>
        <v>1.0152402541096426</v>
      </c>
    </row>
    <row r="75" spans="1:22" ht="15.75">
      <c r="A75" s="14" t="s">
        <v>197</v>
      </c>
      <c r="B75" s="17">
        <f>B7/'FW'!$D7*'FW'!$C7</f>
        <v>1.3047266608912502</v>
      </c>
      <c r="D75" s="14">
        <f>D7/'FW'!$D7*'FW'!$C7</f>
        <v>0</v>
      </c>
      <c r="E75" s="14">
        <f>E7/'FW'!$D7*'FW'!$C7</f>
        <v>0</v>
      </c>
      <c r="F75" s="14">
        <f>F7/'FW'!$D7*'FW'!$C7</f>
        <v>0.05408193413020727</v>
      </c>
      <c r="G75" s="14">
        <f>G7/'FW'!$D7*'FW'!$C7</f>
        <v>0.013019724883198046</v>
      </c>
      <c r="H75" s="14">
        <f>H7/'FW'!$D7*'FW'!$C7</f>
        <v>1.3047266608912502</v>
      </c>
      <c r="I75" s="14">
        <f>I7/'FW'!$D7*'FW'!$C7</f>
        <v>0</v>
      </c>
      <c r="J75" s="14">
        <f>J7/'FW'!$D7*'FW'!$C7</f>
        <v>0</v>
      </c>
      <c r="K75" s="14">
        <f>K7/'FW'!$D7*'FW'!$C7</f>
        <v>0</v>
      </c>
      <c r="L75" s="14">
        <f>L7/'FW'!$D7*'FW'!$C7</f>
        <v>0.017526552727381982</v>
      </c>
      <c r="M75" s="14">
        <f>M7/'FW'!$D7*'FW'!$C7</f>
        <v>0.0037556898701532823</v>
      </c>
      <c r="N75" s="14">
        <f>N7/'FW'!$D7*'FW'!$C7</f>
        <v>0.0032549312207995115</v>
      </c>
      <c r="P75" s="14">
        <f>P7/'FW'!$D7*'FW'!$C7</f>
        <v>0.0002503793246768855</v>
      </c>
      <c r="Q75" s="14">
        <f>Q7/'FW'!$D7*'FW'!$C7</f>
        <v>0</v>
      </c>
      <c r="R75" s="14">
        <f>R7/'FW'!$D7*'FW'!$C7</f>
        <v>0.002503793246768855</v>
      </c>
      <c r="S75" s="14">
        <f>S7/'FW'!$D7*'FW'!$C7</f>
        <v>0.0017526552727381987</v>
      </c>
      <c r="T75" s="14">
        <f>T7/'FW'!$D7*'FW'!$C7</f>
        <v>0.0022534139220919693</v>
      </c>
      <c r="U75" s="17">
        <f>U7/'FW'!$D7*'FW'!$C7</f>
        <v>0</v>
      </c>
      <c r="V75" s="17">
        <f>V7/'FW'!$D7*'FW'!$C7</f>
        <v>0</v>
      </c>
    </row>
    <row r="76" spans="1:22" ht="15.75">
      <c r="A76" s="14" t="s">
        <v>198</v>
      </c>
      <c r="B76" s="17">
        <f>B8/'FW'!$D8*'FW'!$C8</f>
        <v>0</v>
      </c>
      <c r="D76" s="14">
        <f>D8/'FW'!$D8*'FW'!$C8</f>
        <v>0.6046413031425519</v>
      </c>
      <c r="E76" s="14">
        <f>E8/'FW'!$D8*'FW'!$C8</f>
        <v>0.6178816236493231</v>
      </c>
      <c r="F76" s="14">
        <f>F8/'FW'!$D8*'FW'!$C8</f>
        <v>0.5122532889397483</v>
      </c>
      <c r="G76" s="14">
        <f>G8/'FW'!$D8*'FW'!$C8</f>
        <v>0.9221147659604658</v>
      </c>
      <c r="H76" s="14">
        <f>H8/'FW'!$D8*'FW'!$C8</f>
        <v>0</v>
      </c>
      <c r="I76" s="14">
        <f>I8/'FW'!$D8*'FW'!$C8</f>
        <v>0.6596621905818012</v>
      </c>
      <c r="J76" s="14">
        <f>J8/'FW'!$D8*'FW'!$C8</f>
        <v>0.5737472219600858</v>
      </c>
      <c r="K76" s="14">
        <f>K8/'FW'!$D8*'FW'!$C8</f>
        <v>0.3027619955881683</v>
      </c>
      <c r="L76" s="14">
        <f>L8/'FW'!$D8*'FW'!$C8</f>
        <v>0.370140515500404</v>
      </c>
      <c r="M76" s="14">
        <f>M8/'FW'!$D8*'FW'!$C8</f>
        <v>0.01883067805407461</v>
      </c>
      <c r="N76" s="14">
        <f>N8/'FW'!$D8*'FW'!$C8</f>
        <v>0.080324611074412</v>
      </c>
      <c r="P76" s="14">
        <f>P8/'FW'!$D8*'FW'!$C8</f>
        <v>0.0008826880337847471</v>
      </c>
      <c r="Q76" s="14">
        <f>Q8/'FW'!$D8*'FW'!$C8</f>
        <v>0.001176917378379663</v>
      </c>
      <c r="R76" s="14">
        <f>R8/'FW'!$D8*'FW'!$C8</f>
        <v>0.3410118103855074</v>
      </c>
      <c r="S76" s="14">
        <f>S8/'FW'!$D8*'FW'!$C8</f>
        <v>0.37690779042608713</v>
      </c>
      <c r="T76" s="14">
        <f>T8/'FW'!$D8*'FW'!$C8</f>
        <v>0.3666097633652651</v>
      </c>
      <c r="U76" s="17">
        <f>U8/'FW'!$D8*'FW'!$C8</f>
        <v>0</v>
      </c>
      <c r="V76" s="17">
        <f>V8/'FW'!$D8*'FW'!$C8</f>
        <v>0</v>
      </c>
    </row>
    <row r="77" spans="1:22" ht="15.75">
      <c r="A77" s="14" t="s">
        <v>199</v>
      </c>
      <c r="B77" s="17">
        <f>B9/'FW'!$D9*'FW'!$C9</f>
        <v>0</v>
      </c>
      <c r="D77" s="14">
        <f>D9/'FW'!$D9*'FW'!$C9</f>
        <v>0</v>
      </c>
      <c r="E77" s="14">
        <f>E9/'FW'!$D9*'FW'!$C9</f>
        <v>0</v>
      </c>
      <c r="F77" s="14">
        <f>F9/'FW'!$D9*'FW'!$C9</f>
        <v>0</v>
      </c>
      <c r="G77" s="14">
        <f>G9/'FW'!$D9*'FW'!$C9</f>
        <v>0</v>
      </c>
      <c r="H77" s="14">
        <f>H9/'FW'!$D9*'FW'!$C9</f>
        <v>0</v>
      </c>
      <c r="I77" s="14">
        <f>I9/'FW'!$D9*'FW'!$C9</f>
        <v>0</v>
      </c>
      <c r="J77" s="14">
        <f>J9/'FW'!$D9*'FW'!$C9</f>
        <v>0</v>
      </c>
      <c r="K77" s="14">
        <f>K9/'FW'!$D9*'FW'!$C9</f>
        <v>0</v>
      </c>
      <c r="L77" s="14">
        <f>L9/'FW'!$D9*'FW'!$C9</f>
        <v>0.006710950165273597</v>
      </c>
      <c r="M77" s="14">
        <f>M9/'FW'!$D9*'FW'!$C9</f>
        <v>0.007895235488557173</v>
      </c>
      <c r="N77" s="14">
        <f>N9/'FW'!$D9*'FW'!$C9</f>
        <v>0.006710950165273597</v>
      </c>
      <c r="P77" s="14">
        <f>P9/'FW'!$D9*'FW'!$C9</f>
        <v>0</v>
      </c>
      <c r="Q77" s="14">
        <f>Q9/'FW'!$D9*'FW'!$C9</f>
        <v>0</v>
      </c>
      <c r="R77" s="14">
        <f>R9/'FW'!$D9*'FW'!$C9</f>
        <v>0</v>
      </c>
      <c r="S77" s="14">
        <f>S9/'FW'!$D9*'FW'!$C9</f>
        <v>0</v>
      </c>
      <c r="T77" s="14">
        <f>T9/'FW'!$D9*'FW'!$C9</f>
        <v>0</v>
      </c>
      <c r="U77" s="17">
        <f>U9/'FW'!$D9*'FW'!$C9</f>
        <v>0</v>
      </c>
      <c r="V77" s="17">
        <f>V9/'FW'!$D9*'FW'!$C9</f>
        <v>0</v>
      </c>
    </row>
    <row r="78" spans="1:22" ht="18.75">
      <c r="A78" s="14" t="s">
        <v>200</v>
      </c>
      <c r="B78" s="17">
        <f>B10/'FW'!$D10*'FW'!$C10</f>
        <v>0</v>
      </c>
      <c r="D78" s="14">
        <f>D10/'FW'!$D10*'FW'!$C10</f>
        <v>0</v>
      </c>
      <c r="E78" s="14">
        <f>E10/'FW'!$D10*'FW'!$C10</f>
        <v>0</v>
      </c>
      <c r="F78" s="14">
        <f>F10/'FW'!$D10*'FW'!$C10</f>
        <v>0</v>
      </c>
      <c r="G78" s="14">
        <f>G10/'FW'!$D10*'FW'!$C10</f>
        <v>0</v>
      </c>
      <c r="H78" s="14">
        <f>H10/'FW'!$D10*'FW'!$C10</f>
        <v>0</v>
      </c>
      <c r="I78" s="14">
        <f>I10/'FW'!$D10*'FW'!$C10</f>
        <v>0</v>
      </c>
      <c r="J78" s="14">
        <f>J10/'FW'!$D10*'FW'!$C10</f>
        <v>0</v>
      </c>
      <c r="K78" s="14">
        <f>K10/'FW'!$D10*'FW'!$C10</f>
        <v>0</v>
      </c>
      <c r="L78" s="14">
        <f>L10/'FW'!$D10*'FW'!$C10</f>
        <v>0</v>
      </c>
      <c r="M78" s="14">
        <f>M10/'FW'!$D10*'FW'!$C10</f>
        <v>0</v>
      </c>
      <c r="N78" s="14">
        <f>N10/'FW'!$D10*'FW'!$C10</f>
        <v>0</v>
      </c>
      <c r="P78" s="14">
        <f>P10/'FW'!$D10*'FW'!$C10</f>
        <v>0</v>
      </c>
      <c r="Q78" s="14">
        <f>Q10/'FW'!$D10*'FW'!$C10</f>
        <v>0</v>
      </c>
      <c r="R78" s="14">
        <f>R10/'FW'!$D10*'FW'!$C10</f>
        <v>0</v>
      </c>
      <c r="S78" s="14">
        <f>S10/'FW'!$D10*'FW'!$C10</f>
        <v>0</v>
      </c>
      <c r="T78" s="14">
        <f>T10/'FW'!$D10*'FW'!$C10</f>
        <v>0</v>
      </c>
      <c r="U78" s="17">
        <f>U10/'FW'!$D10*'FW'!$C10</f>
        <v>0</v>
      </c>
      <c r="V78" s="17">
        <f>V10/'FW'!$D10*'FW'!$C10</f>
        <v>0</v>
      </c>
    </row>
    <row r="79" spans="1:22" ht="18.75">
      <c r="A79" s="14" t="s">
        <v>201</v>
      </c>
      <c r="B79" s="17">
        <f>B11/'FW'!$D11*'FW'!$C11</f>
        <v>0</v>
      </c>
      <c r="D79" s="14">
        <f>D11/'FW'!$D11*'FW'!$C11</f>
        <v>0</v>
      </c>
      <c r="E79" s="14">
        <f>E11/'FW'!$D11*'FW'!$C11</f>
        <v>0</v>
      </c>
      <c r="F79" s="14">
        <f>F11/'FW'!$D11*'FW'!$C11</f>
        <v>0</v>
      </c>
      <c r="G79" s="14">
        <f>G11/'FW'!$D11*'FW'!$C11</f>
        <v>0</v>
      </c>
      <c r="H79" s="14">
        <f>H11/'FW'!$D11*'FW'!$C11</f>
        <v>0</v>
      </c>
      <c r="I79" s="14">
        <f>I11/'FW'!$D11*'FW'!$C11</f>
        <v>0</v>
      </c>
      <c r="J79" s="14">
        <f>J11/'FW'!$D11*'FW'!$C11</f>
        <v>0</v>
      </c>
      <c r="K79" s="14">
        <f>K11/'FW'!$D11*'FW'!$C11</f>
        <v>0</v>
      </c>
      <c r="L79" s="14">
        <f>L11/'FW'!$D11*'FW'!$C11</f>
        <v>0</v>
      </c>
      <c r="M79" s="14">
        <f>M11/'FW'!$D11*'FW'!$C11</f>
        <v>0</v>
      </c>
      <c r="N79" s="14">
        <f>N11/'FW'!$D11*'FW'!$C11</f>
        <v>0</v>
      </c>
      <c r="P79" s="14">
        <f>P11/'FW'!$D11*'FW'!$C11</f>
        <v>0</v>
      </c>
      <c r="Q79" s="14">
        <f>Q11/'FW'!$D11*'FW'!$C11</f>
        <v>0</v>
      </c>
      <c r="R79" s="14">
        <f>R11/'FW'!$D11*'FW'!$C11</f>
        <v>0</v>
      </c>
      <c r="S79" s="14">
        <f>S11/'FW'!$D11*'FW'!$C11</f>
        <v>0</v>
      </c>
      <c r="T79" s="14">
        <f>T11/'FW'!$D11*'FW'!$C11</f>
        <v>0</v>
      </c>
      <c r="U79" s="17">
        <f>U11/'FW'!$D11*'FW'!$C11</f>
        <v>0</v>
      </c>
      <c r="V79" s="17">
        <f>V11/'FW'!$D11*'FW'!$C11</f>
        <v>0</v>
      </c>
    </row>
    <row r="80" spans="1:22" ht="18.75">
      <c r="A80" s="14" t="s">
        <v>202</v>
      </c>
      <c r="B80" s="17">
        <f>B12/'FW'!$D12*'FW'!$C12</f>
        <v>0.605319125244967</v>
      </c>
      <c r="D80" s="14">
        <f>D12/'FW'!$D12*'FW'!$C12</f>
        <v>0.47601549973276325</v>
      </c>
      <c r="E80" s="14">
        <f>E12/'FW'!$D12*'FW'!$C12</f>
        <v>0.38693657580616425</v>
      </c>
      <c r="F80" s="14">
        <f>F12/'FW'!$D12*'FW'!$C12</f>
        <v>0.35645488152503113</v>
      </c>
      <c r="G80" s="14">
        <f>G12/'FW'!$D12*'FW'!$C12</f>
        <v>0.04078144486014609</v>
      </c>
      <c r="H80" s="14">
        <f>H12/'FW'!$D12*'FW'!$C12</f>
        <v>0.605319125244967</v>
      </c>
      <c r="I80" s="14">
        <f>I12/'FW'!$D12*'FW'!$C12</f>
        <v>0.0029229021913415284</v>
      </c>
      <c r="J80" s="14">
        <f>J12/'FW'!$D12*'FW'!$C12</f>
        <v>0.4359299839657937</v>
      </c>
      <c r="K80" s="14">
        <f>K12/'FW'!$D12*'FW'!$C12</f>
        <v>0.015310440049884197</v>
      </c>
      <c r="L80" s="14">
        <f>L12/'FW'!$D12*'FW'!$C12</f>
        <v>0.2609734099412079</v>
      </c>
      <c r="M80" s="14">
        <f>M12/'FW'!$D12*'FW'!$C12</f>
        <v>0.24635889898450025</v>
      </c>
      <c r="N80" s="14">
        <f>N12/'FW'!$D12*'FW'!$C12</f>
        <v>0.4412190450739355</v>
      </c>
      <c r="P80" s="14">
        <f>P12/'FW'!$D12*'FW'!$C12</f>
        <v>0.1369588455371459</v>
      </c>
      <c r="Q80" s="14">
        <f>Q12/'FW'!$D12*'FW'!$C12</f>
        <v>0.20947465704614288</v>
      </c>
      <c r="R80" s="14">
        <f>R12/'FW'!$D12*'FW'!$C12</f>
        <v>0.17857540530910387</v>
      </c>
      <c r="S80" s="14">
        <f>S12/'FW'!$D12*'FW'!$C12</f>
        <v>0.15672323178336006</v>
      </c>
      <c r="T80" s="14">
        <f>T12/'FW'!$D12*'FW'!$C12</f>
        <v>0.1663270532691965</v>
      </c>
      <c r="U80" s="17">
        <f>U12/'FW'!$D12*'FW'!$C12</f>
        <v>0</v>
      </c>
      <c r="V80" s="17">
        <f>V12/'FW'!$D12*'FW'!$C12</f>
        <v>0</v>
      </c>
    </row>
    <row r="81" spans="1:22" ht="15.75">
      <c r="A81" s="14" t="s">
        <v>203</v>
      </c>
      <c r="B81" s="17">
        <f>B13/'FW'!$D13*'FW'!$C13</f>
        <v>0.05977096723944828</v>
      </c>
      <c r="D81" s="14">
        <f>D13/'FW'!$D13*'FW'!$C13</f>
        <v>0.005074893444858816</v>
      </c>
      <c r="E81" s="14">
        <f>E13/'FW'!$D13*'FW'!$C13</f>
        <v>0.07598243241052505</v>
      </c>
      <c r="F81" s="14">
        <f>F13/'FW'!$D13*'FW'!$C13</f>
        <v>0</v>
      </c>
      <c r="G81" s="14">
        <f>G13/'FW'!$D13*'FW'!$C13</f>
        <v>0</v>
      </c>
      <c r="H81" s="14">
        <f>H13/'FW'!$D13*'FW'!$C13</f>
        <v>0.05977096723944828</v>
      </c>
      <c r="I81" s="14">
        <f>I13/'FW'!$D13*'FW'!$C13</f>
        <v>0</v>
      </c>
      <c r="J81" s="14">
        <f>J13/'FW'!$D13*'FW'!$C13</f>
        <v>0</v>
      </c>
      <c r="K81" s="14">
        <f>K13/'FW'!$D13*'FW'!$C13</f>
        <v>0</v>
      </c>
      <c r="L81" s="14">
        <f>L13/'FW'!$D13*'FW'!$C13</f>
        <v>0.007753309429645414</v>
      </c>
      <c r="M81" s="14">
        <f>M13/'FW'!$D13*'FW'!$C13</f>
        <v>0.006907493855502277</v>
      </c>
      <c r="N81" s="14">
        <f>N13/'FW'!$D13*'FW'!$C13</f>
        <v>0.00408810860835849</v>
      </c>
      <c r="P81" s="14">
        <f>P13/'FW'!$D13*'FW'!$C13</f>
        <v>0.0009867848365003255</v>
      </c>
      <c r="Q81" s="14">
        <f>Q13/'FW'!$D13*'FW'!$C13</f>
        <v>0.0011277540988575147</v>
      </c>
      <c r="R81" s="14">
        <f>R13/'FW'!$D13*'FW'!$C13</f>
        <v>0.001268723361214704</v>
      </c>
      <c r="S81" s="14">
        <f>S13/'FW'!$D13*'FW'!$C13</f>
        <v>0.0009867848365003255</v>
      </c>
      <c r="T81" s="14">
        <f>T13/'FW'!$D13*'FW'!$C13</f>
        <v>0.0005638770494287574</v>
      </c>
      <c r="U81" s="17">
        <f>U13/'FW'!$D13*'FW'!$C13</f>
        <v>0</v>
      </c>
      <c r="V81" s="17">
        <f>V13/'FW'!$D13*'FW'!$C13</f>
        <v>0</v>
      </c>
    </row>
    <row r="82" spans="1:22" ht="15.75">
      <c r="A82" s="14" t="s">
        <v>440</v>
      </c>
      <c r="B82" s="17">
        <f>B14/'FW'!$D14*'FW'!$C14</f>
        <v>0</v>
      </c>
      <c r="D82" s="14">
        <f>D14/'FW'!$D14*'FW'!$C14</f>
        <v>0.026299858080011115</v>
      </c>
      <c r="E82" s="14">
        <f>E14/'FW'!$D14*'FW'!$C14</f>
        <v>0.013149929040005557</v>
      </c>
      <c r="F82" s="14">
        <f>F14/'FW'!$D14*'FW'!$C14</f>
        <v>0.15854348408610472</v>
      </c>
      <c r="G82" s="14">
        <f>G14/'FW'!$D14*'FW'!$C14</f>
        <v>0.03647244469586447</v>
      </c>
      <c r="H82" s="14">
        <f>H14/'FW'!$D14*'FW'!$C14</f>
        <v>0</v>
      </c>
      <c r="I82" s="14">
        <f>I14/'FW'!$D14*'FW'!$C14</f>
        <v>0</v>
      </c>
      <c r="J82" s="14">
        <f>J14/'FW'!$D14*'FW'!$C14</f>
        <v>0.2054366272665019</v>
      </c>
      <c r="K82" s="14">
        <f>K14/'FW'!$D14*'FW'!$C14</f>
        <v>0</v>
      </c>
      <c r="L82" s="14">
        <f>L14/'FW'!$D14*'FW'!$C14</f>
        <v>0.1786405454491321</v>
      </c>
      <c r="M82" s="14">
        <f>M14/'FW'!$D14*'FW'!$C14</f>
        <v>0.6252419090719623</v>
      </c>
      <c r="N82" s="14">
        <f>N14/'FW'!$D14*'FW'!$C14</f>
        <v>0.6004307222040273</v>
      </c>
      <c r="P82" s="14">
        <f>P14/'FW'!$D14*'FW'!$C14</f>
        <v>1.2162443802661744</v>
      </c>
      <c r="Q82" s="14">
        <f>Q14/'FW'!$D14*'FW'!$C14</f>
        <v>1.090451662845744</v>
      </c>
      <c r="R82" s="14">
        <f>R14/'FW'!$D14*'FW'!$C14</f>
        <v>0.2811107472137037</v>
      </c>
      <c r="S82" s="14">
        <f>S14/'FW'!$D14*'FW'!$C14</f>
        <v>0.23521005150802393</v>
      </c>
      <c r="T82" s="14">
        <f>T14/'FW'!$D14*'FW'!$C14</f>
        <v>0.24042040075029028</v>
      </c>
      <c r="U82" s="17">
        <f>U14/'FW'!$D14*'FW'!$C14</f>
        <v>0</v>
      </c>
      <c r="V82" s="17">
        <f>V14/'FW'!$D14*'FW'!$C14</f>
        <v>0</v>
      </c>
    </row>
    <row r="83" spans="1:22" ht="15.75">
      <c r="A83" s="14" t="s">
        <v>441</v>
      </c>
      <c r="B83" s="17">
        <f>B15/'FW'!$D15*'FW'!$C15</f>
        <v>0.0024965494120626134</v>
      </c>
      <c r="D83" s="14">
        <f>D15/'FW'!$D15*'FW'!$C15</f>
        <v>0.11537624782889362</v>
      </c>
      <c r="E83" s="14">
        <f>E15/'FW'!$D15*'FW'!$C15</f>
        <v>0.1538944387578597</v>
      </c>
      <c r="F83" s="14">
        <f>F15/'FW'!$D15*'FW'!$C15</f>
        <v>0</v>
      </c>
      <c r="G83" s="14">
        <f>G15/'FW'!$D15*'FW'!$C15</f>
        <v>0</v>
      </c>
      <c r="H83" s="14">
        <f>H15/'FW'!$D15*'FW'!$C15</f>
        <v>0.0024965494120626134</v>
      </c>
      <c r="I83" s="14">
        <f>I15/'FW'!$D15*'FW'!$C15</f>
        <v>0.058490586225466934</v>
      </c>
      <c r="J83" s="14">
        <f>J15/'FW'!$D15*'FW'!$C15</f>
        <v>0</v>
      </c>
      <c r="K83" s="14">
        <f>K15/'FW'!$D15*'FW'!$C15</f>
        <v>0.012482747060313066</v>
      </c>
      <c r="L83" s="14">
        <f>L15/'FW'!$D15*'FW'!$C15</f>
        <v>0.18420968161861997</v>
      </c>
      <c r="M83" s="14">
        <f>M15/'FW'!$D15*'FW'!$C15</f>
        <v>0.029601943028742413</v>
      </c>
      <c r="N83" s="14">
        <f>N15/'FW'!$D15*'FW'!$C15</f>
        <v>0.033168442188831866</v>
      </c>
      <c r="P83" s="14">
        <f>P15/'FW'!$D15*'FW'!$C15</f>
        <v>0.0017832495800447238</v>
      </c>
      <c r="Q83" s="14">
        <f>Q15/'FW'!$D15*'FW'!$C15</f>
        <v>0.001961574538049196</v>
      </c>
      <c r="R83" s="14">
        <f>R15/'FW'!$D15*'FW'!$C15</f>
        <v>0.09540385253239271</v>
      </c>
      <c r="S83" s="14">
        <f>S15/'FW'!$D15*'FW'!$C15</f>
        <v>0.10307182572658503</v>
      </c>
      <c r="T83" s="14">
        <f>T15/'FW'!$D15*'FW'!$C15</f>
        <v>0.1020018759785582</v>
      </c>
      <c r="U83" s="17">
        <f>U15/'FW'!$D15*'FW'!$C15</f>
        <v>0</v>
      </c>
      <c r="V83" s="17">
        <f>V15/'FW'!$D15*'FW'!$C15</f>
        <v>0</v>
      </c>
    </row>
    <row r="84" spans="1:22" ht="15.75">
      <c r="A84" s="14" t="s">
        <v>442</v>
      </c>
      <c r="B84" s="17">
        <f>B16/'FW'!$D16*'FW'!$C16</f>
        <v>0</v>
      </c>
      <c r="D84" s="14">
        <f>D16/'FW'!$D16*'FW'!$C16</f>
        <v>0</v>
      </c>
      <c r="E84" s="14">
        <f>E16/'FW'!$D16*'FW'!$C16</f>
        <v>0</v>
      </c>
      <c r="F84" s="14">
        <f>F16/'FW'!$D16*'FW'!$C16</f>
        <v>0</v>
      </c>
      <c r="G84" s="14">
        <f>G16/'FW'!$D16*'FW'!$C16</f>
        <v>0</v>
      </c>
      <c r="H84" s="14">
        <f>H16/'FW'!$D16*'FW'!$C16</f>
        <v>0</v>
      </c>
      <c r="I84" s="14">
        <f>I16/'FW'!$D16*'FW'!$C16</f>
        <v>0</v>
      </c>
      <c r="J84" s="14">
        <f>J16/'FW'!$D16*'FW'!$C16</f>
        <v>0</v>
      </c>
      <c r="K84" s="14">
        <f>K16/'FW'!$D16*'FW'!$C16</f>
        <v>0</v>
      </c>
      <c r="L84" s="14">
        <f>L16/'FW'!$D16*'FW'!$C16</f>
        <v>0</v>
      </c>
      <c r="M84" s="14">
        <f>M16/'FW'!$D16*'FW'!$C16</f>
        <v>0</v>
      </c>
      <c r="N84" s="14">
        <f>N16/'FW'!$D16*'FW'!$C16</f>
        <v>0</v>
      </c>
      <c r="P84" s="14">
        <f>P16/'FW'!$D16*'FW'!$C16</f>
        <v>0</v>
      </c>
      <c r="Q84" s="14">
        <f>Q16/'FW'!$D16*'FW'!$C16</f>
        <v>0</v>
      </c>
      <c r="R84" s="14">
        <f>R16/'FW'!$D16*'FW'!$C16</f>
        <v>0</v>
      </c>
      <c r="S84" s="14">
        <f>S16/'FW'!$D16*'FW'!$C16</f>
        <v>0</v>
      </c>
      <c r="T84" s="14">
        <f>T16/'FW'!$D16*'FW'!$C16</f>
        <v>0</v>
      </c>
      <c r="U84" s="17">
        <f>U16/'FW'!$D16*'FW'!$C16</f>
        <v>0</v>
      </c>
      <c r="V84" s="17">
        <f>V16/'FW'!$D16*'FW'!$C16</f>
        <v>0</v>
      </c>
    </row>
    <row r="85" spans="1:22" ht="15.75">
      <c r="A85" s="14" t="s">
        <v>443</v>
      </c>
      <c r="B85" s="17">
        <f>B17/'FW'!$D17*'FW'!$C17</f>
        <v>0</v>
      </c>
      <c r="D85" s="14">
        <f>D17/'FW'!$D17*'FW'!$C17</f>
        <v>0</v>
      </c>
      <c r="E85" s="14">
        <f>E17/'FW'!$D17*'FW'!$C17</f>
        <v>0</v>
      </c>
      <c r="F85" s="14">
        <f>F17/'FW'!$D17*'FW'!$C17</f>
        <v>0.01193954023347545</v>
      </c>
      <c r="G85" s="14">
        <f>G17/'FW'!$D17*'FW'!$C17</f>
        <v>0.013552991616377536</v>
      </c>
      <c r="H85" s="14">
        <f>H17/'FW'!$D17*'FW'!$C17</f>
        <v>0</v>
      </c>
      <c r="I85" s="14">
        <f>I17/'FW'!$D17*'FW'!$C17</f>
        <v>0.16473338619430317</v>
      </c>
      <c r="J85" s="14">
        <f>J17/'FW'!$D17*'FW'!$C17</f>
        <v>0.013391646478087329</v>
      </c>
      <c r="K85" s="14">
        <f>K17/'FW'!$D17*'FW'!$C17</f>
        <v>0.06292460393318142</v>
      </c>
      <c r="L85" s="14">
        <f>L17/'FW'!$D17*'FW'!$C17</f>
        <v>0.00806725691451044</v>
      </c>
      <c r="M85" s="14">
        <f>M17/'FW'!$D17*'FW'!$C17</f>
        <v>0.0004840354148706263</v>
      </c>
      <c r="N85" s="14">
        <f>N17/'FW'!$D17*'FW'!$C17</f>
        <v>0.0009680708297412526</v>
      </c>
      <c r="P85" s="14">
        <f>P17/'FW'!$D17*'FW'!$C17</f>
        <v>0</v>
      </c>
      <c r="Q85" s="14">
        <f>Q17/'FW'!$D17*'FW'!$C17</f>
        <v>0.0001613451382902088</v>
      </c>
      <c r="R85" s="14">
        <f>R17/'FW'!$D17*'FW'!$C17</f>
        <v>0.012584920786636285</v>
      </c>
      <c r="S85" s="14">
        <f>S17/'FW'!$D17*'FW'!$C17</f>
        <v>0.015005097860989417</v>
      </c>
      <c r="T85" s="14">
        <f>T17/'FW'!$D17*'FW'!$C17</f>
        <v>0.015327788137569832</v>
      </c>
      <c r="U85" s="17">
        <f>U17/'FW'!$D17*'FW'!$C17</f>
        <v>0</v>
      </c>
      <c r="V85" s="17">
        <f>V17/'FW'!$D17*'FW'!$C17</f>
        <v>0</v>
      </c>
    </row>
    <row r="86" spans="1:22" ht="15.75">
      <c r="A86" s="14" t="s">
        <v>444</v>
      </c>
      <c r="B86" s="17">
        <f>B18/'FW'!$D18*'FW'!$C18</f>
        <v>0</v>
      </c>
      <c r="D86" s="14">
        <f>D18/'FW'!$D18*'FW'!$C18</f>
        <v>0</v>
      </c>
      <c r="E86" s="14">
        <f>E18/'FW'!$D18*'FW'!$C18</f>
        <v>0</v>
      </c>
      <c r="F86" s="14">
        <f>F18/'FW'!$D18*'FW'!$C18</f>
        <v>0.09543929678542613</v>
      </c>
      <c r="G86" s="14">
        <f>G18/'FW'!$D18*'FW'!$C18</f>
        <v>0.10839101448044504</v>
      </c>
      <c r="H86" s="14">
        <f>H18/'FW'!$D18*'FW'!$C18</f>
        <v>0</v>
      </c>
      <c r="I86" s="14">
        <f>I18/'FW'!$D18*'FW'!$C18</f>
        <v>0.001486262686313644</v>
      </c>
      <c r="J86" s="14">
        <f>J18/'FW'!$D18*'FW'!$C18</f>
        <v>0.03280394071935114</v>
      </c>
      <c r="K86" s="14">
        <f>K18/'FW'!$D18*'FW'!$C18</f>
        <v>0.018047475476665676</v>
      </c>
      <c r="L86" s="14">
        <f>L18/'FW'!$D18*'FW'!$C18</f>
        <v>0.0010616162045097458</v>
      </c>
      <c r="M86" s="14">
        <f>M18/'FW'!$D18*'FW'!$C18</f>
        <v>0</v>
      </c>
      <c r="N86" s="14">
        <f>N18/'FW'!$D18*'FW'!$C18</f>
        <v>0</v>
      </c>
      <c r="P86" s="14">
        <f>P18/'FW'!$D18*'FW'!$C18</f>
        <v>0</v>
      </c>
      <c r="Q86" s="14">
        <f>Q18/'FW'!$D18*'FW'!$C18</f>
        <v>0</v>
      </c>
      <c r="R86" s="14">
        <f>R18/'FW'!$D18*'FW'!$C18</f>
        <v>0.0013801010658626694</v>
      </c>
      <c r="S86" s="14">
        <f>S18/'FW'!$D18*'FW'!$C18</f>
        <v>0.0015924243067646185</v>
      </c>
      <c r="T86" s="14">
        <f>T18/'FW'!$D18*'FW'!$C18</f>
        <v>0.0015924243067646185</v>
      </c>
      <c r="U86" s="17">
        <f>U18/'FW'!$D18*'FW'!$C18</f>
        <v>0</v>
      </c>
      <c r="V86" s="17">
        <f>V18/'FW'!$D18*'FW'!$C18</f>
        <v>0</v>
      </c>
    </row>
    <row r="87" spans="1:22" ht="15.75">
      <c r="A87" s="14" t="s">
        <v>445</v>
      </c>
      <c r="B87" s="17">
        <f>B19/'FW'!$D19*'FW'!$C19</f>
        <v>0</v>
      </c>
      <c r="D87" s="14">
        <f>D19/'FW'!$D19*'FW'!$C19</f>
        <v>0</v>
      </c>
      <c r="E87" s="14">
        <f>E19/'FW'!$D19*'FW'!$C19</f>
        <v>0</v>
      </c>
      <c r="F87" s="14">
        <f>F19/'FW'!$D19*'FW'!$C19</f>
        <v>0</v>
      </c>
      <c r="G87" s="14">
        <f>G19/'FW'!$D19*'FW'!$C19</f>
        <v>0</v>
      </c>
      <c r="H87" s="14">
        <f>H19/'FW'!$D19*'FW'!$C19</f>
        <v>0</v>
      </c>
      <c r="I87" s="14">
        <f>I19/'FW'!$D19*'FW'!$C19</f>
        <v>0</v>
      </c>
      <c r="J87" s="14">
        <f>J19/'FW'!$D19*'FW'!$C19</f>
        <v>0</v>
      </c>
      <c r="K87" s="14">
        <f>K19/'FW'!$D19*'FW'!$C19</f>
        <v>0</v>
      </c>
      <c r="L87" s="14">
        <f>L19/'FW'!$D19*'FW'!$C19</f>
        <v>0</v>
      </c>
      <c r="M87" s="14">
        <f>M19/'FW'!$D19*'FW'!$C19</f>
        <v>0</v>
      </c>
      <c r="N87" s="14">
        <f>N19/'FW'!$D19*'FW'!$C19</f>
        <v>0</v>
      </c>
      <c r="P87" s="14">
        <f>P19/'FW'!$D19*'FW'!$C19</f>
        <v>0</v>
      </c>
      <c r="Q87" s="14">
        <f>Q19/'FW'!$D19*'FW'!$C19</f>
        <v>0</v>
      </c>
      <c r="R87" s="14">
        <f>R19/'FW'!$D19*'FW'!$C19</f>
        <v>0</v>
      </c>
      <c r="S87" s="14">
        <f>S19/'FW'!$D19*'FW'!$C19</f>
        <v>0</v>
      </c>
      <c r="T87" s="14">
        <f>T19/'FW'!$D19*'FW'!$C19</f>
        <v>0</v>
      </c>
      <c r="U87" s="17">
        <f>U19/'FW'!$D19*'FW'!$C19</f>
        <v>0</v>
      </c>
      <c r="V87" s="17">
        <f>V19/'FW'!$D19*'FW'!$C19</f>
        <v>0</v>
      </c>
    </row>
    <row r="88" spans="1:22" ht="15.75">
      <c r="A88" s="14" t="s">
        <v>446</v>
      </c>
      <c r="B88" s="17">
        <f>B20/'FW'!$D20*'FW'!$C20</f>
        <v>0</v>
      </c>
      <c r="D88" s="14">
        <f>D20/'FW'!$D20*'FW'!$C20</f>
        <v>0</v>
      </c>
      <c r="E88" s="14">
        <f>E20/'FW'!$D20*'FW'!$C20</f>
        <v>0</v>
      </c>
      <c r="F88" s="14">
        <f>F20/'FW'!$D20*'FW'!$C20</f>
        <v>0</v>
      </c>
      <c r="G88" s="14">
        <f>G20/'FW'!$D20*'FW'!$C20</f>
        <v>0</v>
      </c>
      <c r="H88" s="14">
        <f>H20/'FW'!$D20*'FW'!$C20</f>
        <v>0</v>
      </c>
      <c r="I88" s="14">
        <f>I20/'FW'!$D20*'FW'!$C20</f>
        <v>0</v>
      </c>
      <c r="J88" s="14">
        <f>J20/'FW'!$D20*'FW'!$C20</f>
        <v>0</v>
      </c>
      <c r="K88" s="14">
        <f>K20/'FW'!$D20*'FW'!$C20</f>
        <v>0</v>
      </c>
      <c r="L88" s="14">
        <f>L20/'FW'!$D20*'FW'!$C20</f>
        <v>0</v>
      </c>
      <c r="M88" s="14">
        <f>M20/'FW'!$D20*'FW'!$C20</f>
        <v>0</v>
      </c>
      <c r="N88" s="14">
        <f>N20/'FW'!$D20*'FW'!$C20</f>
        <v>0</v>
      </c>
      <c r="P88" s="14">
        <f>P20/'FW'!$D20*'FW'!$C20</f>
        <v>0</v>
      </c>
      <c r="Q88" s="14">
        <f>Q20/'FW'!$D20*'FW'!$C20</f>
        <v>0</v>
      </c>
      <c r="R88" s="14">
        <f>R20/'FW'!$D20*'FW'!$C20</f>
        <v>0</v>
      </c>
      <c r="S88" s="14">
        <f>S20/'FW'!$D20*'FW'!$C20</f>
        <v>0</v>
      </c>
      <c r="T88" s="14">
        <f>T20/'FW'!$D20*'FW'!$C20</f>
        <v>0</v>
      </c>
      <c r="U88" s="17">
        <f>U20/'FW'!$D20*'FW'!$C20</f>
        <v>0.004191778472553122</v>
      </c>
      <c r="V88" s="17">
        <f>V20/'FW'!$D20*'FW'!$C20</f>
        <v>0.004191778472553122</v>
      </c>
    </row>
    <row r="89" spans="1:22" ht="15.75">
      <c r="A89" s="14" t="s">
        <v>447</v>
      </c>
      <c r="B89" s="17">
        <f>B21/'FW'!$D21*'FW'!$C21</f>
        <v>0</v>
      </c>
      <c r="D89" s="14">
        <f>D21/'FW'!$D21*'FW'!$C21</f>
        <v>0</v>
      </c>
      <c r="E89" s="14">
        <f>E21/'FW'!$D21*'FW'!$C21</f>
        <v>0</v>
      </c>
      <c r="F89" s="14">
        <f>F21/'FW'!$D21*'FW'!$C21</f>
        <v>0</v>
      </c>
      <c r="G89" s="14">
        <f>G21/'FW'!$D21*'FW'!$C21</f>
        <v>0</v>
      </c>
      <c r="H89" s="14">
        <f>H21/'FW'!$D21*'FW'!$C21</f>
        <v>0</v>
      </c>
      <c r="I89" s="14">
        <f>I21/'FW'!$D21*'FW'!$C21</f>
        <v>0</v>
      </c>
      <c r="J89" s="14">
        <f>J21/'FW'!$D21*'FW'!$C21</f>
        <v>0</v>
      </c>
      <c r="K89" s="14">
        <f>K21/'FW'!$D21*'FW'!$C21</f>
        <v>0</v>
      </c>
      <c r="L89" s="14">
        <f>L21/'FW'!$D21*'FW'!$C21</f>
        <v>0</v>
      </c>
      <c r="M89" s="14">
        <f>M21/'FW'!$D21*'FW'!$C21</f>
        <v>0</v>
      </c>
      <c r="N89" s="14">
        <f>N21/'FW'!$D21*'FW'!$C21</f>
        <v>0</v>
      </c>
      <c r="P89" s="14">
        <f>P21/'FW'!$D21*'FW'!$C21</f>
        <v>0</v>
      </c>
      <c r="Q89" s="14">
        <f>Q21/'FW'!$D21*'FW'!$C21</f>
        <v>0</v>
      </c>
      <c r="R89" s="14">
        <f>R21/'FW'!$D21*'FW'!$C21</f>
        <v>0</v>
      </c>
      <c r="S89" s="14">
        <f>S21/'FW'!$D21*'FW'!$C21</f>
        <v>0</v>
      </c>
      <c r="T89" s="14">
        <f>T21/'FW'!$D21*'FW'!$C21</f>
        <v>0</v>
      </c>
      <c r="U89" s="17">
        <f>U21/'FW'!$D21*'FW'!$C21</f>
        <v>0</v>
      </c>
      <c r="V89" s="17">
        <f>V21/'FW'!$D21*'FW'!$C21</f>
        <v>0</v>
      </c>
    </row>
    <row r="90" spans="1:22" ht="15.75">
      <c r="A90" s="14" t="s">
        <v>448</v>
      </c>
      <c r="B90" s="17">
        <f>B22/'FW'!$D22*'FW'!$C22</f>
        <v>0</v>
      </c>
      <c r="D90" s="14">
        <f>D22/'FW'!$D22*'FW'!$C22</f>
        <v>0</v>
      </c>
      <c r="E90" s="14">
        <f>E22/'FW'!$D22*'FW'!$C22</f>
        <v>0</v>
      </c>
      <c r="F90" s="14">
        <f>F22/'FW'!$D22*'FW'!$C22</f>
        <v>0</v>
      </c>
      <c r="G90" s="14">
        <f>G22/'FW'!$D22*'FW'!$C22</f>
        <v>0</v>
      </c>
      <c r="H90" s="14">
        <f>H22/'FW'!$D22*'FW'!$C22</f>
        <v>0</v>
      </c>
      <c r="I90" s="14">
        <f>I22/'FW'!$D22*'FW'!$C22</f>
        <v>0</v>
      </c>
      <c r="J90" s="14">
        <f>J22/'FW'!$D22*'FW'!$C22</f>
        <v>0</v>
      </c>
      <c r="K90" s="14">
        <f>K22/'FW'!$D22*'FW'!$C22</f>
        <v>0.5223343739314624</v>
      </c>
      <c r="L90" s="14">
        <f>L22/'FW'!$D22*'FW'!$C22</f>
        <v>0</v>
      </c>
      <c r="M90" s="14">
        <f>M22/'FW'!$D22*'FW'!$C22</f>
        <v>0</v>
      </c>
      <c r="N90" s="14">
        <f>N22/'FW'!$D22*'FW'!$C22</f>
        <v>0</v>
      </c>
      <c r="P90" s="14">
        <f>P22/'FW'!$D22*'FW'!$C22</f>
        <v>0</v>
      </c>
      <c r="Q90" s="14">
        <f>Q22/'FW'!$D22*'FW'!$C22</f>
        <v>0</v>
      </c>
      <c r="R90" s="14">
        <f>R22/'FW'!$D22*'FW'!$C22</f>
        <v>0</v>
      </c>
      <c r="S90" s="14">
        <f>S22/'FW'!$D22*'FW'!$C22</f>
        <v>0</v>
      </c>
      <c r="T90" s="14">
        <f>T22/'FW'!$D22*'FW'!$C22</f>
        <v>0</v>
      </c>
      <c r="U90" s="17">
        <f>U22/'FW'!$D22*'FW'!$C22</f>
        <v>0</v>
      </c>
      <c r="V90" s="17">
        <f>V22/'FW'!$D22*'FW'!$C22</f>
        <v>0</v>
      </c>
    </row>
    <row r="91" spans="1:22" ht="15.75">
      <c r="A91" s="1" t="s">
        <v>640</v>
      </c>
      <c r="B91" s="17">
        <f>B23/'FW'!$D23*'FW'!$C23</f>
        <v>0</v>
      </c>
      <c r="K91" s="14"/>
      <c r="L91" s="14"/>
      <c r="M91" s="14"/>
      <c r="N91" s="14"/>
      <c r="P91" s="14"/>
      <c r="Q91" s="14"/>
      <c r="R91" s="14"/>
      <c r="S91" s="14"/>
      <c r="T91" s="14"/>
      <c r="U91" s="17">
        <f>U23/'FW'!$D23*'FW'!$C23</f>
        <v>0</v>
      </c>
      <c r="V91" s="17">
        <f>V23/'FW'!$D23*'FW'!$C23</f>
        <v>0</v>
      </c>
    </row>
    <row r="92" spans="1:22" ht="15.75">
      <c r="A92" s="1" t="s">
        <v>641</v>
      </c>
      <c r="B92" s="17">
        <f>B24/'FW'!$D24*'FW'!$C24</f>
        <v>0</v>
      </c>
      <c r="K92" s="14"/>
      <c r="L92" s="14"/>
      <c r="M92" s="14"/>
      <c r="N92" s="14"/>
      <c r="P92" s="14"/>
      <c r="Q92" s="14"/>
      <c r="R92" s="14"/>
      <c r="S92" s="14"/>
      <c r="T92" s="14"/>
      <c r="U92" s="17">
        <f>U24/'FW'!$D24*'FW'!$C24</f>
        <v>0</v>
      </c>
      <c r="V92" s="17">
        <f>V24/'FW'!$D24*'FW'!$C24</f>
        <v>0</v>
      </c>
    </row>
    <row r="93" spans="1:22" ht="15.75">
      <c r="A93" s="1" t="s">
        <v>642</v>
      </c>
      <c r="B93" s="17">
        <f>B25/'FW'!$D25*'FW'!$C25</f>
        <v>0</v>
      </c>
      <c r="K93" s="14"/>
      <c r="L93" s="14"/>
      <c r="M93" s="14"/>
      <c r="N93" s="14"/>
      <c r="P93" s="14"/>
      <c r="Q93" s="14"/>
      <c r="R93" s="14"/>
      <c r="S93" s="14"/>
      <c r="T93" s="14"/>
      <c r="U93" s="17">
        <f>U25/'FW'!$D25*'FW'!$C25</f>
        <v>1.079345705502553</v>
      </c>
      <c r="V93" s="17">
        <f>V25/'FW'!$D25*'FW'!$C25</f>
        <v>1.079345705502553</v>
      </c>
    </row>
    <row r="94" spans="1:22" ht="15.75">
      <c r="A94" s="1" t="s">
        <v>630</v>
      </c>
      <c r="B94" s="17">
        <f>B26/'FW'!$D26*'FW'!$C26</f>
        <v>0</v>
      </c>
      <c r="K94" s="14"/>
      <c r="L94" s="14"/>
      <c r="M94" s="14"/>
      <c r="N94" s="14"/>
      <c r="P94" s="14"/>
      <c r="Q94" s="14"/>
      <c r="R94" s="14"/>
      <c r="S94" s="14"/>
      <c r="T94" s="14"/>
      <c r="U94" s="17">
        <f>U26/'FW'!$D26*'FW'!$C26</f>
        <v>0.0013994705604477447</v>
      </c>
      <c r="V94" s="17">
        <f>V26/'FW'!$D26*'FW'!$C26</f>
        <v>0</v>
      </c>
    </row>
    <row r="95" spans="1:22" ht="15.75">
      <c r="A95" s="1" t="s">
        <v>632</v>
      </c>
      <c r="B95" s="17">
        <f>B27/'FW'!$D27*'FW'!$C27</f>
        <v>0</v>
      </c>
      <c r="K95" s="14"/>
      <c r="L95" s="14"/>
      <c r="M95" s="14"/>
      <c r="N95" s="14"/>
      <c r="P95" s="14"/>
      <c r="Q95" s="14"/>
      <c r="R95" s="14"/>
      <c r="S95" s="14"/>
      <c r="T95" s="14"/>
      <c r="U95" s="17">
        <f>U27/'FW'!$D27*'FW'!$C27</f>
        <v>0.010831930249970544</v>
      </c>
      <c r="V95" s="17">
        <f>V27/'FW'!$D27*'FW'!$C27</f>
        <v>0</v>
      </c>
    </row>
    <row r="96" spans="1:22" ht="15.75">
      <c r="A96" s="1" t="s">
        <v>634</v>
      </c>
      <c r="B96" s="17">
        <f>B28/'FW'!$D28*'FW'!$C28</f>
        <v>0</v>
      </c>
      <c r="K96" s="14"/>
      <c r="L96" s="14"/>
      <c r="M96" s="14"/>
      <c r="N96" s="14"/>
      <c r="P96" s="14"/>
      <c r="Q96" s="14"/>
      <c r="R96" s="14"/>
      <c r="S96" s="14"/>
      <c r="T96" s="14"/>
      <c r="U96" s="17">
        <f>U28/'FW'!$D28*'FW'!$C28</f>
        <v>0.00012226735376528788</v>
      </c>
      <c r="V96" s="17">
        <f>V28/'FW'!$D28*'FW'!$C28</f>
        <v>0</v>
      </c>
    </row>
    <row r="97" spans="1:22" ht="15.75">
      <c r="A97" s="1" t="s">
        <v>636</v>
      </c>
      <c r="B97" s="17">
        <f>B29/'FW'!$D29*'FW'!$C29</f>
        <v>0</v>
      </c>
      <c r="K97" s="14"/>
      <c r="L97" s="14"/>
      <c r="M97" s="14"/>
      <c r="N97" s="14"/>
      <c r="P97" s="14"/>
      <c r="Q97" s="14"/>
      <c r="R97" s="14"/>
      <c r="S97" s="14"/>
      <c r="T97" s="14"/>
      <c r="U97" s="17">
        <f>U29/'FW'!$D29*'FW'!$C29</f>
        <v>0.0006362747025131715</v>
      </c>
      <c r="V97" s="17">
        <f>V29/'FW'!$D29*'FW'!$C29</f>
        <v>0</v>
      </c>
    </row>
    <row r="98" spans="1:22" ht="15.75">
      <c r="A98" s="1" t="s">
        <v>638</v>
      </c>
      <c r="B98" s="17">
        <f>B30/'FW'!$D30*'FW'!$C30</f>
        <v>0</v>
      </c>
      <c r="K98" s="14"/>
      <c r="L98" s="14"/>
      <c r="M98" s="14"/>
      <c r="N98" s="14"/>
      <c r="P98" s="14"/>
      <c r="Q98" s="14"/>
      <c r="R98" s="14"/>
      <c r="S98" s="14"/>
      <c r="T98" s="14"/>
      <c r="U98" s="17">
        <f>U30/'FW'!$D30*'FW'!$C30</f>
        <v>0.0027626795325072207</v>
      </c>
      <c r="V98" s="17">
        <f>V30/'FW'!$D30*'FW'!$C30</f>
        <v>0</v>
      </c>
    </row>
    <row r="99" spans="16:20" ht="15.75">
      <c r="P99" s="14"/>
      <c r="Q99" s="14"/>
      <c r="R99" s="14"/>
      <c r="S99" s="14"/>
      <c r="T99" s="14"/>
    </row>
    <row r="100" spans="1:22" ht="15.75">
      <c r="A100" s="1" t="s">
        <v>109</v>
      </c>
      <c r="B100" s="23">
        <f>B53</f>
        <v>0</v>
      </c>
      <c r="C100" s="23">
        <f aca="true" t="shared" si="15" ref="C100:L100">C53</f>
        <v>0</v>
      </c>
      <c r="D100" s="23">
        <f t="shared" si="15"/>
        <v>0</v>
      </c>
      <c r="E100" s="23">
        <f t="shared" si="15"/>
        <v>0</v>
      </c>
      <c r="F100" s="23">
        <f t="shared" si="15"/>
        <v>0</v>
      </c>
      <c r="G100" s="23">
        <f t="shared" si="15"/>
        <v>0</v>
      </c>
      <c r="H100" s="23">
        <f t="shared" si="15"/>
        <v>0</v>
      </c>
      <c r="I100" s="23">
        <f t="shared" si="15"/>
        <v>0</v>
      </c>
      <c r="J100" s="23">
        <f t="shared" si="15"/>
        <v>0</v>
      </c>
      <c r="K100" s="23">
        <f t="shared" si="15"/>
        <v>1.2434858905923976</v>
      </c>
      <c r="L100" s="23">
        <f t="shared" si="15"/>
        <v>0</v>
      </c>
      <c r="M100" s="23">
        <f>M53</f>
        <v>0</v>
      </c>
      <c r="N100" s="23">
        <f>N53</f>
        <v>0</v>
      </c>
      <c r="P100" s="23">
        <f aca="true" t="shared" si="16" ref="P100:V100">P53</f>
        <v>0</v>
      </c>
      <c r="Q100" s="23">
        <f t="shared" si="16"/>
        <v>0</v>
      </c>
      <c r="R100" s="23">
        <f t="shared" si="16"/>
        <v>0</v>
      </c>
      <c r="S100" s="23">
        <f t="shared" si="16"/>
        <v>0</v>
      </c>
      <c r="T100" s="23">
        <f t="shared" si="16"/>
        <v>0</v>
      </c>
      <c r="U100" s="23">
        <f t="shared" si="16"/>
        <v>0</v>
      </c>
      <c r="V100" s="23">
        <f t="shared" si="16"/>
        <v>0</v>
      </c>
    </row>
    <row r="101" spans="1:22" ht="15.75">
      <c r="A101" s="1" t="s">
        <v>110</v>
      </c>
      <c r="B101" s="23">
        <f>B52</f>
        <v>0</v>
      </c>
      <c r="C101" s="23">
        <f aca="true" t="shared" si="17" ref="C101:L101">C52</f>
        <v>0</v>
      </c>
      <c r="D101" s="23">
        <f t="shared" si="17"/>
        <v>0</v>
      </c>
      <c r="E101" s="23">
        <f t="shared" si="17"/>
        <v>0</v>
      </c>
      <c r="F101" s="23">
        <f t="shared" si="17"/>
        <v>0</v>
      </c>
      <c r="G101" s="23">
        <f t="shared" si="17"/>
        <v>0</v>
      </c>
      <c r="H101" s="23">
        <f t="shared" si="17"/>
        <v>0</v>
      </c>
      <c r="I101" s="23">
        <f t="shared" si="17"/>
        <v>0</v>
      </c>
      <c r="J101" s="23">
        <f t="shared" si="17"/>
        <v>0</v>
      </c>
      <c r="K101" s="23">
        <f t="shared" si="17"/>
        <v>0</v>
      </c>
      <c r="L101" s="23">
        <f t="shared" si="17"/>
        <v>0</v>
      </c>
      <c r="M101" s="23">
        <f>M52</f>
        <v>0</v>
      </c>
      <c r="N101" s="23">
        <f>N52</f>
        <v>0</v>
      </c>
      <c r="P101" s="23">
        <f aca="true" t="shared" si="18" ref="P101:V101">P52</f>
        <v>0</v>
      </c>
      <c r="Q101" s="23">
        <f t="shared" si="18"/>
        <v>0</v>
      </c>
      <c r="R101" s="23">
        <f t="shared" si="18"/>
        <v>0</v>
      </c>
      <c r="S101" s="23">
        <f t="shared" si="18"/>
        <v>0</v>
      </c>
      <c r="T101" s="23">
        <f t="shared" si="18"/>
        <v>0</v>
      </c>
      <c r="U101" s="23">
        <f t="shared" si="18"/>
        <v>0</v>
      </c>
      <c r="V101" s="23">
        <f t="shared" si="18"/>
        <v>0</v>
      </c>
    </row>
    <row r="102" spans="1:22" ht="15.75">
      <c r="A102" s="1" t="s">
        <v>344</v>
      </c>
      <c r="B102" s="14"/>
      <c r="C102" s="14"/>
      <c r="K102" s="14"/>
      <c r="L102" s="14"/>
      <c r="M102" s="14"/>
      <c r="N102" s="14"/>
      <c r="P102" s="14"/>
      <c r="Q102" s="14"/>
      <c r="R102" s="14"/>
      <c r="S102" s="14"/>
      <c r="T102" s="14"/>
      <c r="U102" s="14"/>
      <c r="V102" s="14"/>
    </row>
    <row r="103" spans="1:22" ht="15.75">
      <c r="A103" s="1" t="s">
        <v>111</v>
      </c>
      <c r="B103" s="14">
        <f>B35</f>
        <v>8</v>
      </c>
      <c r="C103" s="14">
        <f aca="true" t="shared" si="19" ref="C103:L103">C35</f>
        <v>0</v>
      </c>
      <c r="D103" s="14">
        <f t="shared" si="19"/>
        <v>12</v>
      </c>
      <c r="E103" s="14">
        <f t="shared" si="19"/>
        <v>12</v>
      </c>
      <c r="F103" s="14">
        <f t="shared" si="19"/>
        <v>22</v>
      </c>
      <c r="G103" s="14">
        <f t="shared" si="19"/>
        <v>22</v>
      </c>
      <c r="H103" s="14">
        <f t="shared" si="19"/>
        <v>12</v>
      </c>
      <c r="I103" s="14">
        <f t="shared" si="19"/>
        <v>8</v>
      </c>
      <c r="J103" s="14">
        <f t="shared" si="19"/>
        <v>4</v>
      </c>
      <c r="K103" s="14">
        <f t="shared" si="19"/>
        <v>4</v>
      </c>
      <c r="L103" s="14">
        <f t="shared" si="19"/>
        <v>24</v>
      </c>
      <c r="M103" s="14">
        <f>M35</f>
        <v>24</v>
      </c>
      <c r="N103" s="14">
        <f>N35</f>
        <v>24</v>
      </c>
      <c r="P103" s="14">
        <f aca="true" t="shared" si="20" ref="P103:V103">P35</f>
        <v>4</v>
      </c>
      <c r="Q103" s="14">
        <f t="shared" si="20"/>
        <v>4</v>
      </c>
      <c r="R103" s="14">
        <f t="shared" si="20"/>
        <v>12</v>
      </c>
      <c r="S103" s="14">
        <f t="shared" si="20"/>
        <v>12</v>
      </c>
      <c r="T103" s="14">
        <f t="shared" si="20"/>
        <v>12</v>
      </c>
      <c r="U103" s="14">
        <f t="shared" si="20"/>
        <v>24</v>
      </c>
      <c r="V103" s="14">
        <f t="shared" si="20"/>
        <v>24</v>
      </c>
    </row>
    <row r="104" spans="1:22" ht="15.75">
      <c r="A104" s="1" t="s">
        <v>112</v>
      </c>
      <c r="B104" s="14"/>
      <c r="C104" s="14"/>
      <c r="K104" s="14"/>
      <c r="L104" s="14"/>
      <c r="M104" s="14"/>
      <c r="N104" s="14"/>
      <c r="P104" s="14"/>
      <c r="Q104" s="14"/>
      <c r="R104" s="14"/>
      <c r="S104" s="14"/>
      <c r="T104" s="14"/>
      <c r="U104" s="14"/>
      <c r="V104" s="14"/>
    </row>
    <row r="105" spans="1:22" ht="15.75">
      <c r="A105" s="1" t="s">
        <v>113</v>
      </c>
      <c r="B105" s="23">
        <f>B48</f>
        <v>0</v>
      </c>
      <c r="C105" s="23">
        <f aca="true" t="shared" si="21" ref="C105:L105">C48</f>
        <v>0</v>
      </c>
      <c r="D105" s="23">
        <f t="shared" si="21"/>
        <v>0</v>
      </c>
      <c r="E105" s="23">
        <f t="shared" si="21"/>
        <v>0</v>
      </c>
      <c r="F105" s="23">
        <f t="shared" si="21"/>
        <v>0.22215664490705447</v>
      </c>
      <c r="G105" s="23">
        <f t="shared" si="21"/>
        <v>0.22020123331816147</v>
      </c>
      <c r="H105" s="23">
        <f t="shared" si="21"/>
        <v>0</v>
      </c>
      <c r="I105" s="23">
        <f t="shared" si="21"/>
        <v>0.8682715952035293</v>
      </c>
      <c r="J105" s="23">
        <f t="shared" si="21"/>
        <v>0.04890428747513598</v>
      </c>
      <c r="K105" s="23">
        <f t="shared" si="21"/>
        <v>0.14980032153176448</v>
      </c>
      <c r="L105" s="23">
        <f t="shared" si="21"/>
        <v>0.14549440556301482</v>
      </c>
      <c r="M105" s="23">
        <f>M48</f>
        <v>0.008490141326053167</v>
      </c>
      <c r="N105" s="23">
        <f>N48</f>
        <v>0.019108816184561655</v>
      </c>
      <c r="P105" s="23">
        <f aca="true" t="shared" si="22" ref="P105:V105">P48</f>
        <v>0</v>
      </c>
      <c r="Q105" s="23">
        <f t="shared" si="22"/>
        <v>0.0004921869074233102</v>
      </c>
      <c r="R105" s="23">
        <f t="shared" si="22"/>
        <v>0.10893829890001709</v>
      </c>
      <c r="S105" s="23">
        <f t="shared" si="22"/>
        <v>0.1281473694699906</v>
      </c>
      <c r="T105" s="23">
        <f t="shared" si="22"/>
        <v>0.13137697073224028</v>
      </c>
      <c r="U105" s="23">
        <f t="shared" si="22"/>
        <v>0</v>
      </c>
      <c r="V105" s="23">
        <f t="shared" si="22"/>
        <v>0</v>
      </c>
    </row>
    <row r="106" spans="1:22" ht="15.75">
      <c r="A106" s="1" t="s">
        <v>114</v>
      </c>
      <c r="B106" s="23">
        <f>B45</f>
        <v>0</v>
      </c>
      <c r="C106" s="23">
        <f aca="true" t="shared" si="23" ref="C106:L106">C45</f>
        <v>0</v>
      </c>
      <c r="D106" s="23">
        <f t="shared" si="23"/>
        <v>0.1281527804738336</v>
      </c>
      <c r="E106" s="23">
        <f t="shared" si="23"/>
        <v>0.06351495319556628</v>
      </c>
      <c r="F106" s="23">
        <f t="shared" si="23"/>
        <v>1.474993500909351</v>
      </c>
      <c r="G106" s="23">
        <f t="shared" si="23"/>
        <v>0.29629167978133836</v>
      </c>
      <c r="H106" s="23">
        <f t="shared" si="23"/>
        <v>0</v>
      </c>
      <c r="I106" s="23">
        <f t="shared" si="23"/>
        <v>0</v>
      </c>
      <c r="J106" s="23">
        <f t="shared" si="23"/>
        <v>0.37511189883196117</v>
      </c>
      <c r="K106" s="23">
        <f t="shared" si="23"/>
        <v>0</v>
      </c>
      <c r="L106" s="23">
        <f t="shared" si="23"/>
        <v>1.6109069194774417</v>
      </c>
      <c r="M106" s="23">
        <f>M45</f>
        <v>5.483474977147156</v>
      </c>
      <c r="N106" s="23">
        <f>N45</f>
        <v>5.925971504185814</v>
      </c>
      <c r="P106" s="23">
        <f aca="true" t="shared" si="24" ref="P106:V106">P45</f>
        <v>1.7994789373594422</v>
      </c>
      <c r="Q106" s="23">
        <f t="shared" si="24"/>
        <v>1.6632234392625107</v>
      </c>
      <c r="R106" s="23">
        <f t="shared" si="24"/>
        <v>1.2166833277366522</v>
      </c>
      <c r="S106" s="23">
        <f t="shared" si="24"/>
        <v>1.0043769675110525</v>
      </c>
      <c r="T106" s="23">
        <f t="shared" si="24"/>
        <v>1.030341223055689</v>
      </c>
      <c r="U106" s="23">
        <f t="shared" si="24"/>
        <v>0</v>
      </c>
      <c r="V106" s="23">
        <f t="shared" si="24"/>
        <v>0</v>
      </c>
    </row>
    <row r="107" spans="1:22" ht="15.75">
      <c r="A107" s="1" t="s">
        <v>108</v>
      </c>
      <c r="B107" s="23">
        <f>B39</f>
        <v>0</v>
      </c>
      <c r="C107" s="23">
        <f aca="true" t="shared" si="25" ref="C107:L107">C39</f>
        <v>0</v>
      </c>
      <c r="D107" s="23">
        <f t="shared" si="25"/>
        <v>1.9641795265283903</v>
      </c>
      <c r="E107" s="23">
        <f t="shared" si="25"/>
        <v>1.989603760704434</v>
      </c>
      <c r="F107" s="23">
        <f t="shared" si="25"/>
        <v>3.17713160887024</v>
      </c>
      <c r="G107" s="23">
        <f t="shared" si="25"/>
        <v>4.993997253467746</v>
      </c>
      <c r="H107" s="23">
        <f t="shared" si="25"/>
        <v>0</v>
      </c>
      <c r="I107" s="23">
        <f t="shared" si="25"/>
        <v>1.1589756348000544</v>
      </c>
      <c r="J107" s="23">
        <f t="shared" si="25"/>
        <v>0.6984129777397415</v>
      </c>
      <c r="K107" s="23">
        <f t="shared" si="25"/>
        <v>0.2402549583247636</v>
      </c>
      <c r="L107" s="23">
        <f t="shared" si="25"/>
        <v>2.2251832251536037</v>
      </c>
      <c r="M107" s="23">
        <f>M39</f>
        <v>0.11009877447860773</v>
      </c>
      <c r="N107" s="23">
        <f>N39</f>
        <v>0.5285109935353238</v>
      </c>
      <c r="P107" s="23">
        <f aca="true" t="shared" si="26" ref="P107:V107">P39</f>
        <v>0.0008706465854103303</v>
      </c>
      <c r="Q107" s="23">
        <f t="shared" si="26"/>
        <v>0.0011967374844096118</v>
      </c>
      <c r="R107" s="23">
        <f t="shared" si="26"/>
        <v>0.9839618688120922</v>
      </c>
      <c r="S107" s="23">
        <f t="shared" si="26"/>
        <v>1.0729629428458067</v>
      </c>
      <c r="T107" s="23">
        <f t="shared" si="26"/>
        <v>1.0474240144655385</v>
      </c>
      <c r="U107" s="23">
        <f t="shared" si="26"/>
        <v>0</v>
      </c>
      <c r="V107" s="23">
        <f t="shared" si="26"/>
        <v>0</v>
      </c>
    </row>
    <row r="108" spans="1:22" ht="15.75">
      <c r="A108" s="1" t="s">
        <v>115</v>
      </c>
      <c r="B108" s="23">
        <f>B37</f>
        <v>0.030149475022371162</v>
      </c>
      <c r="C108" s="23">
        <f aca="true" t="shared" si="27" ref="C108:L108">C37</f>
        <v>0</v>
      </c>
      <c r="D108" s="23">
        <f t="shared" si="27"/>
        <v>3.009570885280092</v>
      </c>
      <c r="E108" s="23">
        <f t="shared" si="27"/>
        <v>2.9864165613421765</v>
      </c>
      <c r="F108" s="23">
        <f t="shared" si="27"/>
        <v>5.470466217944843</v>
      </c>
      <c r="G108" s="23">
        <f t="shared" si="27"/>
        <v>6.3925045191235785</v>
      </c>
      <c r="H108" s="23">
        <f t="shared" si="27"/>
        <v>0.04522421253355675</v>
      </c>
      <c r="I108" s="23">
        <f t="shared" si="27"/>
        <v>2.8308178634086487</v>
      </c>
      <c r="J108" s="23">
        <f t="shared" si="27"/>
        <v>0.8484717209572936</v>
      </c>
      <c r="K108" s="23">
        <f t="shared" si="27"/>
        <v>1.444204791922597</v>
      </c>
      <c r="L108" s="23">
        <f t="shared" si="27"/>
        <v>7.3330199686699205</v>
      </c>
      <c r="M108" s="23">
        <f>M37</f>
        <v>7.8820745734004385</v>
      </c>
      <c r="N108" s="23">
        <f>N37</f>
        <v>6.225508884092455</v>
      </c>
      <c r="P108" s="23">
        <f aca="true" t="shared" si="28" ref="P108:V108">P37</f>
        <v>0.9960552780930533</v>
      </c>
      <c r="Q108" s="23">
        <f t="shared" si="28"/>
        <v>1.0052598974066438</v>
      </c>
      <c r="R108" s="23">
        <f t="shared" si="28"/>
        <v>4.022393101043611</v>
      </c>
      <c r="S108" s="23">
        <f t="shared" si="28"/>
        <v>4.097124617611219</v>
      </c>
      <c r="T108" s="23">
        <f t="shared" si="28"/>
        <v>4.081995289500581</v>
      </c>
      <c r="U108" s="23">
        <f t="shared" si="28"/>
        <v>5.7615077451654155</v>
      </c>
      <c r="V108" s="23">
        <f t="shared" si="28"/>
        <v>5.804751417095393</v>
      </c>
    </row>
    <row r="109" spans="1:22" ht="15.75">
      <c r="A109" s="1" t="s">
        <v>116</v>
      </c>
      <c r="B109" s="23">
        <f>B51</f>
        <v>0</v>
      </c>
      <c r="C109" s="23">
        <f aca="true" t="shared" si="29" ref="C109:L109">C51</f>
        <v>0</v>
      </c>
      <c r="D109" s="23">
        <f t="shared" si="29"/>
        <v>0</v>
      </c>
      <c r="E109" s="23">
        <f t="shared" si="29"/>
        <v>0</v>
      </c>
      <c r="F109" s="23">
        <f t="shared" si="29"/>
        <v>0</v>
      </c>
      <c r="G109" s="23">
        <f t="shared" si="29"/>
        <v>0</v>
      </c>
      <c r="H109" s="23">
        <f t="shared" si="29"/>
        <v>0</v>
      </c>
      <c r="I109" s="23">
        <f t="shared" si="29"/>
        <v>0</v>
      </c>
      <c r="J109" s="23">
        <f t="shared" si="29"/>
        <v>0</v>
      </c>
      <c r="K109" s="23">
        <f t="shared" si="29"/>
        <v>0</v>
      </c>
      <c r="L109" s="23">
        <f t="shared" si="29"/>
        <v>0</v>
      </c>
      <c r="M109" s="23">
        <f>M51</f>
        <v>0</v>
      </c>
      <c r="N109" s="23">
        <f>N51</f>
        <v>0</v>
      </c>
      <c r="P109" s="23">
        <f aca="true" t="shared" si="30" ref="P109:V109">P51</f>
        <v>0</v>
      </c>
      <c r="Q109" s="23">
        <f t="shared" si="30"/>
        <v>0</v>
      </c>
      <c r="R109" s="23">
        <f t="shared" si="30"/>
        <v>0</v>
      </c>
      <c r="S109" s="23">
        <f t="shared" si="30"/>
        <v>0</v>
      </c>
      <c r="T109" s="23">
        <f t="shared" si="30"/>
        <v>0</v>
      </c>
      <c r="U109" s="23">
        <f t="shared" si="30"/>
        <v>0.01903073802510927</v>
      </c>
      <c r="V109" s="23">
        <f t="shared" si="30"/>
        <v>0.019173575460749923</v>
      </c>
    </row>
    <row r="110" spans="1:22" ht="15.75">
      <c r="A110" s="1" t="s">
        <v>120</v>
      </c>
      <c r="B110" s="23">
        <f>B50</f>
        <v>0</v>
      </c>
      <c r="C110" s="23">
        <f aca="true" t="shared" si="31" ref="C110:L110">C50</f>
        <v>0</v>
      </c>
      <c r="D110" s="23">
        <f t="shared" si="31"/>
        <v>0</v>
      </c>
      <c r="E110" s="23">
        <f t="shared" si="31"/>
        <v>0</v>
      </c>
      <c r="F110" s="23">
        <f t="shared" si="31"/>
        <v>0</v>
      </c>
      <c r="G110" s="23">
        <f t="shared" si="31"/>
        <v>0</v>
      </c>
      <c r="H110" s="23">
        <f t="shared" si="31"/>
        <v>0</v>
      </c>
      <c r="I110" s="23">
        <f t="shared" si="31"/>
        <v>0</v>
      </c>
      <c r="J110" s="23">
        <f t="shared" si="31"/>
        <v>0</v>
      </c>
      <c r="K110" s="23">
        <f t="shared" si="31"/>
        <v>0</v>
      </c>
      <c r="L110" s="23">
        <f t="shared" si="31"/>
        <v>0</v>
      </c>
      <c r="M110" s="23">
        <f>M50</f>
        <v>0</v>
      </c>
      <c r="N110" s="23">
        <f>N50</f>
        <v>0</v>
      </c>
      <c r="P110" s="23">
        <f aca="true" t="shared" si="32" ref="P110:V110">P50</f>
        <v>0</v>
      </c>
      <c r="Q110" s="23">
        <f t="shared" si="32"/>
        <v>0</v>
      </c>
      <c r="R110" s="23">
        <f t="shared" si="32"/>
        <v>0</v>
      </c>
      <c r="S110" s="23">
        <f t="shared" si="32"/>
        <v>0</v>
      </c>
      <c r="T110" s="23">
        <f t="shared" si="32"/>
        <v>0</v>
      </c>
      <c r="U110" s="23">
        <f t="shared" si="32"/>
        <v>0</v>
      </c>
      <c r="V110" s="23">
        <f t="shared" si="32"/>
        <v>0</v>
      </c>
    </row>
    <row r="111" spans="1:22" ht="15.75">
      <c r="A111" s="1" t="s">
        <v>117</v>
      </c>
      <c r="B111" s="14"/>
      <c r="C111" s="14"/>
      <c r="K111" s="14"/>
      <c r="L111" s="14"/>
      <c r="M111" s="14"/>
      <c r="N111" s="14"/>
      <c r="P111" s="14"/>
      <c r="Q111" s="14"/>
      <c r="R111" s="14"/>
      <c r="S111" s="14"/>
      <c r="T111" s="14"/>
      <c r="U111" s="14"/>
      <c r="V111" s="14"/>
    </row>
    <row r="112" spans="1:22" ht="15.75">
      <c r="A112" s="1" t="s">
        <v>121</v>
      </c>
      <c r="B112" s="23">
        <f>B49</f>
        <v>0</v>
      </c>
      <c r="C112" s="23">
        <f aca="true" t="shared" si="33" ref="C112:L112">C49</f>
        <v>0</v>
      </c>
      <c r="D112" s="23">
        <f t="shared" si="33"/>
        <v>0</v>
      </c>
      <c r="E112" s="23">
        <f t="shared" si="33"/>
        <v>0</v>
      </c>
      <c r="F112" s="23">
        <f t="shared" si="33"/>
        <v>1.7758199689040393</v>
      </c>
      <c r="G112" s="23">
        <f t="shared" si="33"/>
        <v>1.7610750264435069</v>
      </c>
      <c r="H112" s="23">
        <f t="shared" si="33"/>
        <v>0</v>
      </c>
      <c r="I112" s="23">
        <f t="shared" si="33"/>
        <v>0.007833747022081538</v>
      </c>
      <c r="J112" s="23">
        <f t="shared" si="33"/>
        <v>0.11979507896071608</v>
      </c>
      <c r="K112" s="23">
        <f t="shared" si="33"/>
        <v>0.04296439644041261</v>
      </c>
      <c r="L112" s="23">
        <f t="shared" si="33"/>
        <v>0.019146436049828314</v>
      </c>
      <c r="M112" s="23">
        <f>M49</f>
        <v>0</v>
      </c>
      <c r="N112" s="23">
        <f>N49</f>
        <v>0</v>
      </c>
      <c r="P112" s="23">
        <f aca="true" t="shared" si="34" ref="P112:V112">P49</f>
        <v>0</v>
      </c>
      <c r="Q112" s="23">
        <f t="shared" si="34"/>
        <v>0</v>
      </c>
      <c r="R112" s="23">
        <f t="shared" si="34"/>
        <v>0.011946508442455147</v>
      </c>
      <c r="S112" s="23">
        <f t="shared" si="34"/>
        <v>0.01359971043724359</v>
      </c>
      <c r="T112" s="23">
        <f t="shared" si="34"/>
        <v>0.013648928316691391</v>
      </c>
      <c r="U112" s="23">
        <f t="shared" si="34"/>
        <v>0</v>
      </c>
      <c r="V112" s="23">
        <f t="shared" si="34"/>
        <v>0</v>
      </c>
    </row>
    <row r="113" spans="1:22" ht="15.75">
      <c r="A113" s="1" t="s">
        <v>118</v>
      </c>
      <c r="B113" s="23">
        <f>B46</f>
        <v>0.010050054400688721</v>
      </c>
      <c r="C113" s="23">
        <f aca="true" t="shared" si="35" ref="C113:L113">C46</f>
        <v>0</v>
      </c>
      <c r="D113" s="23">
        <f t="shared" si="35"/>
        <v>0.5622002565538018</v>
      </c>
      <c r="E113" s="23">
        <f t="shared" si="35"/>
        <v>0.743319454046215</v>
      </c>
      <c r="F113" s="23">
        <f t="shared" si="35"/>
        <v>0</v>
      </c>
      <c r="G113" s="23">
        <f t="shared" si="35"/>
        <v>0</v>
      </c>
      <c r="H113" s="23">
        <f t="shared" si="35"/>
        <v>0.015075081601033083</v>
      </c>
      <c r="I113" s="23">
        <f t="shared" si="35"/>
        <v>0.1541451790060151</v>
      </c>
      <c r="J113" s="23">
        <f t="shared" si="35"/>
        <v>0</v>
      </c>
      <c r="K113" s="23">
        <f t="shared" si="35"/>
        <v>0.014858413135347038</v>
      </c>
      <c r="L113" s="23">
        <f t="shared" si="35"/>
        <v>1.6611270974800594</v>
      </c>
      <c r="M113" s="23">
        <f>M46</f>
        <v>0.25961393745018824</v>
      </c>
      <c r="N113" s="23">
        <f>N46</f>
        <v>0.3273570721493868</v>
      </c>
      <c r="P113" s="23">
        <f aca="true" t="shared" si="36" ref="P113:V113">P46</f>
        <v>0.0026383842847794133</v>
      </c>
      <c r="Q113" s="23">
        <f t="shared" si="36"/>
        <v>0.0029919132233974825</v>
      </c>
      <c r="R113" s="23">
        <f t="shared" si="36"/>
        <v>0.41292009618460385</v>
      </c>
      <c r="S113" s="23">
        <f t="shared" si="36"/>
        <v>0.4401298630537633</v>
      </c>
      <c r="T113" s="23">
        <f t="shared" si="36"/>
        <v>0.43713735324349534</v>
      </c>
      <c r="U113" s="23">
        <f t="shared" si="36"/>
        <v>0</v>
      </c>
      <c r="V113" s="23">
        <f t="shared" si="36"/>
        <v>0</v>
      </c>
    </row>
    <row r="114" spans="1:22" ht="15.75">
      <c r="A114" s="1" t="s">
        <v>373</v>
      </c>
      <c r="B114" s="23">
        <f>B38</f>
        <v>2.6261394740736552</v>
      </c>
      <c r="C114" s="23">
        <f aca="true" t="shared" si="37" ref="C114:L114">C38</f>
        <v>0</v>
      </c>
      <c r="D114" s="23">
        <f t="shared" si="37"/>
        <v>0</v>
      </c>
      <c r="E114" s="23">
        <f t="shared" si="37"/>
        <v>0</v>
      </c>
      <c r="F114" s="23">
        <f t="shared" si="37"/>
        <v>0.2515729417026691</v>
      </c>
      <c r="G114" s="23">
        <f t="shared" si="37"/>
        <v>0.05288425533442576</v>
      </c>
      <c r="H114" s="23">
        <f t="shared" si="37"/>
        <v>3.9392092111104833</v>
      </c>
      <c r="I114" s="23">
        <f t="shared" si="37"/>
        <v>0</v>
      </c>
      <c r="J114" s="23">
        <f t="shared" si="37"/>
        <v>0</v>
      </c>
      <c r="K114" s="23">
        <f t="shared" si="37"/>
        <v>0</v>
      </c>
      <c r="L114" s="23">
        <f t="shared" si="37"/>
        <v>0.07902361972793404</v>
      </c>
      <c r="M114" s="23">
        <f>M38</f>
        <v>0.016469010734963607</v>
      </c>
      <c r="N114" s="23">
        <f>N38</f>
        <v>0.01606232738369802</v>
      </c>
      <c r="P114" s="23">
        <f aca="true" t="shared" si="38" ref="P114:V114">P38</f>
        <v>0.00018522277611993305</v>
      </c>
      <c r="Q114" s="23">
        <f t="shared" si="38"/>
        <v>0</v>
      </c>
      <c r="R114" s="23">
        <f t="shared" si="38"/>
        <v>0.005418368969592323</v>
      </c>
      <c r="S114" s="23">
        <f t="shared" si="38"/>
        <v>0.0037420309562429506</v>
      </c>
      <c r="T114" s="23">
        <f t="shared" si="38"/>
        <v>0.004828594514636157</v>
      </c>
      <c r="U114" s="23">
        <f t="shared" si="38"/>
        <v>0</v>
      </c>
      <c r="V114" s="23">
        <f t="shared" si="38"/>
        <v>0</v>
      </c>
    </row>
    <row r="115" spans="1:22" ht="15.75">
      <c r="A115" s="1" t="s">
        <v>320</v>
      </c>
      <c r="B115" s="23">
        <f>B42</f>
        <v>0</v>
      </c>
      <c r="C115" s="23">
        <f aca="true" t="shared" si="39" ref="C115:L115">C42</f>
        <v>0</v>
      </c>
      <c r="D115" s="23">
        <f t="shared" si="39"/>
        <v>0</v>
      </c>
      <c r="E115" s="23">
        <f t="shared" si="39"/>
        <v>0</v>
      </c>
      <c r="F115" s="23">
        <f t="shared" si="39"/>
        <v>0</v>
      </c>
      <c r="G115" s="23">
        <f t="shared" si="39"/>
        <v>0</v>
      </c>
      <c r="H115" s="23">
        <f t="shared" si="39"/>
        <v>0</v>
      </c>
      <c r="I115" s="23">
        <f t="shared" si="39"/>
        <v>0</v>
      </c>
      <c r="J115" s="23">
        <f t="shared" si="39"/>
        <v>0</v>
      </c>
      <c r="K115" s="23">
        <f t="shared" si="39"/>
        <v>0</v>
      </c>
      <c r="L115" s="23">
        <f t="shared" si="39"/>
        <v>0</v>
      </c>
      <c r="M115" s="23">
        <f>M42</f>
        <v>0</v>
      </c>
      <c r="N115" s="23">
        <f>N42</f>
        <v>0</v>
      </c>
      <c r="P115" s="23">
        <f aca="true" t="shared" si="40" ref="P115:V115">P42</f>
        <v>0</v>
      </c>
      <c r="Q115" s="23">
        <f t="shared" si="40"/>
        <v>0</v>
      </c>
      <c r="R115" s="23">
        <f t="shared" si="40"/>
        <v>0</v>
      </c>
      <c r="S115" s="23">
        <f t="shared" si="40"/>
        <v>0</v>
      </c>
      <c r="T115" s="23">
        <f t="shared" si="40"/>
        <v>0</v>
      </c>
      <c r="U115" s="23">
        <f t="shared" si="40"/>
        <v>0</v>
      </c>
      <c r="V115" s="23">
        <f t="shared" si="40"/>
        <v>0</v>
      </c>
    </row>
    <row r="116" spans="1:22" ht="15.75">
      <c r="A116" s="1" t="s">
        <v>338</v>
      </c>
      <c r="B116" s="23">
        <f>B40</f>
        <v>0</v>
      </c>
      <c r="C116" s="23">
        <f aca="true" t="shared" si="41" ref="C116:L116">C40</f>
        <v>0</v>
      </c>
      <c r="D116" s="23">
        <f t="shared" si="41"/>
        <v>0</v>
      </c>
      <c r="E116" s="23">
        <f t="shared" si="41"/>
        <v>0</v>
      </c>
      <c r="F116" s="23">
        <f t="shared" si="41"/>
        <v>0</v>
      </c>
      <c r="G116" s="23">
        <f t="shared" si="41"/>
        <v>0</v>
      </c>
      <c r="H116" s="23">
        <f t="shared" si="41"/>
        <v>0</v>
      </c>
      <c r="I116" s="23">
        <f t="shared" si="41"/>
        <v>0</v>
      </c>
      <c r="J116" s="23">
        <f t="shared" si="41"/>
        <v>0</v>
      </c>
      <c r="K116" s="23">
        <f t="shared" si="41"/>
        <v>0</v>
      </c>
      <c r="L116" s="23">
        <f t="shared" si="41"/>
        <v>0.040344391135945</v>
      </c>
      <c r="M116" s="23">
        <f>M40</f>
        <v>0.04616168090251353</v>
      </c>
      <c r="N116" s="23">
        <f>N40</f>
        <v>0.04415596779085629</v>
      </c>
      <c r="P116" s="23">
        <f aca="true" t="shared" si="42" ref="P116:V116">P40</f>
        <v>0</v>
      </c>
      <c r="Q116" s="23">
        <f t="shared" si="42"/>
        <v>0</v>
      </c>
      <c r="R116" s="23">
        <f t="shared" si="42"/>
        <v>0</v>
      </c>
      <c r="S116" s="23">
        <f t="shared" si="42"/>
        <v>0</v>
      </c>
      <c r="T116" s="23">
        <f t="shared" si="42"/>
        <v>0</v>
      </c>
      <c r="U116" s="23">
        <f t="shared" si="42"/>
        <v>0</v>
      </c>
      <c r="V116" s="23">
        <f t="shared" si="42"/>
        <v>0</v>
      </c>
    </row>
    <row r="117" spans="1:22" ht="15.75">
      <c r="A117" s="1" t="s">
        <v>339</v>
      </c>
      <c r="B117" s="23">
        <f>B44</f>
        <v>0.24061269103500244</v>
      </c>
      <c r="C117" s="23">
        <f aca="true" t="shared" si="43" ref="C117:L117">C44</f>
        <v>0</v>
      </c>
      <c r="D117" s="23">
        <f t="shared" si="43"/>
        <v>0.024728715401753004</v>
      </c>
      <c r="E117" s="23">
        <f t="shared" si="43"/>
        <v>0.36699974756956844</v>
      </c>
      <c r="F117" s="23">
        <f t="shared" si="43"/>
        <v>0</v>
      </c>
      <c r="G117" s="23">
        <f t="shared" si="43"/>
        <v>0</v>
      </c>
      <c r="H117" s="23">
        <f t="shared" si="43"/>
        <v>0.3609190365525037</v>
      </c>
      <c r="I117" s="23">
        <f t="shared" si="43"/>
        <v>0</v>
      </c>
      <c r="J117" s="23">
        <f t="shared" si="43"/>
        <v>0</v>
      </c>
      <c r="K117" s="23">
        <f t="shared" si="43"/>
        <v>0</v>
      </c>
      <c r="L117" s="23">
        <f t="shared" si="43"/>
        <v>0.06991615356784713</v>
      </c>
      <c r="M117" s="23">
        <f>M44</f>
        <v>0.06057986382848979</v>
      </c>
      <c r="N117" s="23">
        <f>N44</f>
        <v>0.04034772742843945</v>
      </c>
      <c r="P117" s="23">
        <f aca="true" t="shared" si="44" ref="P117:V117">P44</f>
        <v>0.0014599849814717384</v>
      </c>
      <c r="Q117" s="23">
        <f t="shared" si="44"/>
        <v>0.0017201193916740608</v>
      </c>
      <c r="R117" s="23">
        <f t="shared" si="44"/>
        <v>0.005491197246636918</v>
      </c>
      <c r="S117" s="23">
        <f t="shared" si="44"/>
        <v>0.004213697311470026</v>
      </c>
      <c r="T117" s="23">
        <f t="shared" si="44"/>
        <v>0.002416541054537601</v>
      </c>
      <c r="U117" s="23">
        <f t="shared" si="44"/>
        <v>0</v>
      </c>
      <c r="V117" s="23">
        <f t="shared" si="44"/>
        <v>0</v>
      </c>
    </row>
    <row r="118" spans="1:22" ht="15.75">
      <c r="A118" s="1" t="s">
        <v>340</v>
      </c>
      <c r="B118" s="45">
        <f>B41+B43</f>
        <v>2.4367593563722556</v>
      </c>
      <c r="C118" s="45">
        <f aca="true" t="shared" si="45" ref="C118:L118">C41+C43</f>
        <v>0</v>
      </c>
      <c r="D118" s="45">
        <f t="shared" si="45"/>
        <v>2.319507187217842</v>
      </c>
      <c r="E118" s="45">
        <f t="shared" si="45"/>
        <v>1.868927081447644</v>
      </c>
      <c r="F118" s="45">
        <f t="shared" si="45"/>
        <v>3.3162424595847124</v>
      </c>
      <c r="G118" s="45">
        <f t="shared" si="45"/>
        <v>0.3312967612201987</v>
      </c>
      <c r="H118" s="45">
        <f t="shared" si="45"/>
        <v>3.6551390345583843</v>
      </c>
      <c r="I118" s="45">
        <f t="shared" si="45"/>
        <v>0.00770297086380103</v>
      </c>
      <c r="J118" s="45">
        <f t="shared" si="45"/>
        <v>0.795975509425913</v>
      </c>
      <c r="K118" s="45">
        <f t="shared" si="45"/>
        <v>0.01822426125002627</v>
      </c>
      <c r="L118" s="45">
        <f t="shared" si="45"/>
        <v>2.3533508074381957</v>
      </c>
      <c r="M118" s="45">
        <f>M41+M43</f>
        <v>2.1606082995686533</v>
      </c>
      <c r="N118" s="45">
        <f>N41+N43</f>
        <v>4.354626423202501</v>
      </c>
      <c r="P118" s="45">
        <f aca="true" t="shared" si="46" ref="P118:V118">P41+P43</f>
        <v>0.20263572175784514</v>
      </c>
      <c r="Q118" s="45">
        <f t="shared" si="46"/>
        <v>0.31950353362880424</v>
      </c>
      <c r="R118" s="45">
        <f t="shared" si="46"/>
        <v>0.772897231916327</v>
      </c>
      <c r="S118" s="45">
        <f t="shared" si="46"/>
        <v>0.6692282207664632</v>
      </c>
      <c r="T118" s="45">
        <f t="shared" si="46"/>
        <v>0.7128081433930716</v>
      </c>
      <c r="U118" s="45">
        <f t="shared" si="46"/>
        <v>0</v>
      </c>
      <c r="V118" s="45">
        <f t="shared" si="46"/>
        <v>0</v>
      </c>
    </row>
    <row r="119" spans="1:22" ht="15.75">
      <c r="A119" s="1" t="s">
        <v>342</v>
      </c>
      <c r="B119" s="23">
        <f>B54</f>
        <v>0</v>
      </c>
      <c r="C119" s="14"/>
      <c r="K119" s="14"/>
      <c r="L119" s="14"/>
      <c r="M119" s="14"/>
      <c r="N119" s="14"/>
      <c r="P119" s="14"/>
      <c r="Q119" s="14"/>
      <c r="R119" s="14"/>
      <c r="S119" s="14"/>
      <c r="T119" s="14"/>
      <c r="U119" s="23">
        <f>U54</f>
        <v>0</v>
      </c>
      <c r="V119" s="23">
        <f>V54</f>
        <v>0</v>
      </c>
    </row>
    <row r="120" spans="1:22" ht="15.75">
      <c r="A120" s="1" t="s">
        <v>341</v>
      </c>
      <c r="B120" s="23">
        <f>B47</f>
        <v>0</v>
      </c>
      <c r="C120" s="23">
        <f aca="true" t="shared" si="47" ref="C120:L120">C47</f>
        <v>0</v>
      </c>
      <c r="D120" s="23">
        <f t="shared" si="47"/>
        <v>0</v>
      </c>
      <c r="E120" s="23">
        <f t="shared" si="47"/>
        <v>0</v>
      </c>
      <c r="F120" s="23">
        <f t="shared" si="47"/>
        <v>0</v>
      </c>
      <c r="G120" s="23">
        <f t="shared" si="47"/>
        <v>0</v>
      </c>
      <c r="H120" s="23">
        <f t="shared" si="47"/>
        <v>0</v>
      </c>
      <c r="I120" s="23">
        <f t="shared" si="47"/>
        <v>0</v>
      </c>
      <c r="J120" s="23">
        <f t="shared" si="47"/>
        <v>0</v>
      </c>
      <c r="K120" s="23">
        <f t="shared" si="47"/>
        <v>0</v>
      </c>
      <c r="L120" s="23">
        <f t="shared" si="47"/>
        <v>0</v>
      </c>
      <c r="M120" s="23">
        <f>M47</f>
        <v>0</v>
      </c>
      <c r="N120" s="23">
        <f>N47</f>
        <v>0</v>
      </c>
      <c r="P120" s="23">
        <f aca="true" t="shared" si="48" ref="P120:V120">P47</f>
        <v>0</v>
      </c>
      <c r="Q120" s="23">
        <f t="shared" si="48"/>
        <v>0</v>
      </c>
      <c r="R120" s="23">
        <f t="shared" si="48"/>
        <v>0</v>
      </c>
      <c r="S120" s="23">
        <f t="shared" si="48"/>
        <v>0</v>
      </c>
      <c r="T120" s="23">
        <f t="shared" si="48"/>
        <v>0</v>
      </c>
      <c r="U120" s="23">
        <f t="shared" si="48"/>
        <v>0</v>
      </c>
      <c r="V120" s="23">
        <f t="shared" si="48"/>
        <v>0</v>
      </c>
    </row>
    <row r="121" spans="1:22" ht="15.75">
      <c r="A121" s="1" t="s">
        <v>343</v>
      </c>
      <c r="B121" s="23">
        <f>B55</f>
        <v>0</v>
      </c>
      <c r="C121" s="14"/>
      <c r="K121" s="14"/>
      <c r="L121" s="14"/>
      <c r="M121" s="14"/>
      <c r="N121" s="14"/>
      <c r="U121" s="23">
        <f>U55</f>
        <v>0</v>
      </c>
      <c r="V121" s="23">
        <f>V55</f>
        <v>0</v>
      </c>
    </row>
    <row r="122" spans="1:22" ht="15.75">
      <c r="A122" s="1" t="s">
        <v>345</v>
      </c>
      <c r="B122" s="23">
        <f>B56</f>
        <v>0</v>
      </c>
      <c r="C122" s="14"/>
      <c r="K122" s="14"/>
      <c r="L122" s="14"/>
      <c r="M122" s="14"/>
      <c r="N122" s="14"/>
      <c r="U122" s="23">
        <f aca="true" t="shared" si="49" ref="U122:V126">U56</f>
        <v>6.125307400677982</v>
      </c>
      <c r="V122" s="23">
        <f t="shared" si="49"/>
        <v>6.171281613578668</v>
      </c>
    </row>
    <row r="123" spans="1:22" ht="15.75">
      <c r="A123" s="1" t="s">
        <v>630</v>
      </c>
      <c r="B123" s="23">
        <f>B57</f>
        <v>0</v>
      </c>
      <c r="U123" s="23">
        <f t="shared" si="49"/>
        <v>0.010589362718839925</v>
      </c>
      <c r="V123" s="23">
        <f t="shared" si="49"/>
        <v>0</v>
      </c>
    </row>
    <row r="124" spans="1:22" ht="15.75">
      <c r="A124" s="1" t="s">
        <v>632</v>
      </c>
      <c r="B124" s="23">
        <f>B58</f>
        <v>0</v>
      </c>
      <c r="U124" s="23">
        <f t="shared" si="49"/>
        <v>0.06147141011959614</v>
      </c>
      <c r="V124" s="23">
        <f t="shared" si="49"/>
        <v>0</v>
      </c>
    </row>
    <row r="125" spans="1:22" ht="15.75">
      <c r="A125" s="1" t="s">
        <v>634</v>
      </c>
      <c r="B125" s="23">
        <f>B59</f>
        <v>0</v>
      </c>
      <c r="U125" s="23">
        <f t="shared" si="49"/>
        <v>0.0013877391146539552</v>
      </c>
      <c r="V125" s="23">
        <f t="shared" si="49"/>
        <v>0</v>
      </c>
    </row>
    <row r="126" spans="1:22" ht="15.75">
      <c r="A126" s="1" t="s">
        <v>636</v>
      </c>
      <c r="B126" s="23">
        <f>B60</f>
        <v>0</v>
      </c>
      <c r="U126" s="23">
        <f t="shared" si="49"/>
        <v>0.0036108710344601373</v>
      </c>
      <c r="V126" s="23">
        <f t="shared" si="49"/>
        <v>0</v>
      </c>
    </row>
    <row r="127" spans="1:22" ht="15.75">
      <c r="A127" s="1" t="s">
        <v>638</v>
      </c>
      <c r="B127" s="23">
        <f>B61</f>
        <v>0</v>
      </c>
      <c r="U127" s="23">
        <f>U61</f>
        <v>0.015678258874703085</v>
      </c>
      <c r="V127" s="23">
        <f>V61</f>
        <v>0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84"/>
  <sheetViews>
    <sheetView workbookViewId="0" topLeftCell="A1">
      <selection activeCell="D39" sqref="D39"/>
    </sheetView>
  </sheetViews>
  <sheetFormatPr defaultColWidth="10.59765625" defaultRowHeight="15"/>
  <cols>
    <col min="1" max="16384" width="10.59765625" style="1" customWidth="1"/>
  </cols>
  <sheetData>
    <row r="1" spans="1:6" ht="15.75">
      <c r="A1" s="8"/>
      <c r="B1" s="8" t="s">
        <v>499</v>
      </c>
      <c r="C1" s="1" t="s">
        <v>231</v>
      </c>
      <c r="D1" s="12">
        <f>G32</f>
        <v>3.404311887764177</v>
      </c>
      <c r="E1" s="8" t="str">
        <f>K77</f>
        <v>AGU ref.</v>
      </c>
      <c r="F1" s="1" t="s">
        <v>232</v>
      </c>
    </row>
    <row r="2" spans="1:27" ht="15.75">
      <c r="A2" s="1" t="s">
        <v>233</v>
      </c>
      <c r="B2" s="1" t="s">
        <v>234</v>
      </c>
      <c r="C2" s="1" t="s">
        <v>235</v>
      </c>
      <c r="D2" s="1" t="s">
        <v>236</v>
      </c>
      <c r="E2" s="1" t="s">
        <v>237</v>
      </c>
      <c r="F2" s="9">
        <v>5</v>
      </c>
      <c r="G2" s="9">
        <v>10</v>
      </c>
      <c r="H2" s="9">
        <v>15</v>
      </c>
      <c r="I2" s="9">
        <v>20</v>
      </c>
      <c r="J2" s="9">
        <v>25</v>
      </c>
      <c r="K2" s="9">
        <v>30</v>
      </c>
      <c r="L2" s="9">
        <v>35</v>
      </c>
      <c r="M2" s="9">
        <v>40</v>
      </c>
      <c r="N2" s="9">
        <v>45</v>
      </c>
      <c r="O2" s="9">
        <v>50</v>
      </c>
      <c r="P2" s="9">
        <v>55</v>
      </c>
      <c r="Q2" s="9">
        <v>60</v>
      </c>
      <c r="R2" s="9">
        <v>65</v>
      </c>
      <c r="S2" s="9">
        <v>70</v>
      </c>
      <c r="T2" s="9">
        <v>75</v>
      </c>
      <c r="U2" s="9">
        <v>80</v>
      </c>
      <c r="V2" s="9">
        <v>50.5</v>
      </c>
      <c r="W2" s="9">
        <v>7.105</v>
      </c>
      <c r="X2" s="9">
        <v>7.11</v>
      </c>
      <c r="Y2" s="9" t="s">
        <v>371</v>
      </c>
      <c r="Z2" s="9" t="s">
        <v>372</v>
      </c>
      <c r="AA2" s="9">
        <v>7.115</v>
      </c>
    </row>
    <row r="3" spans="1:27" ht="15.75">
      <c r="A3" s="1">
        <v>1</v>
      </c>
      <c r="B3" s="1" t="s">
        <v>238</v>
      </c>
      <c r="C3" s="23">
        <v>0</v>
      </c>
      <c r="D3" s="1">
        <f>C3*AtomW!C3</f>
        <v>0</v>
      </c>
      <c r="E3" s="1">
        <f>D3/D$27</f>
        <v>0</v>
      </c>
      <c r="F3" s="3">
        <f>$E3*MAC!C3</f>
        <v>0</v>
      </c>
      <c r="G3" s="3">
        <f>$E3*MAC!D3</f>
        <v>0</v>
      </c>
      <c r="H3" s="3">
        <f>$E3*MAC!E3</f>
        <v>0</v>
      </c>
      <c r="I3" s="3">
        <f>$E3*MAC!F3</f>
        <v>0</v>
      </c>
      <c r="J3" s="3">
        <f>$E3*MAC!G3</f>
        <v>0</v>
      </c>
      <c r="K3" s="3">
        <f>$E3*MAC!H3</f>
        <v>0</v>
      </c>
      <c r="L3" s="3">
        <f>$E3*MAC!I3</f>
        <v>0</v>
      </c>
      <c r="M3" s="3">
        <f>$E3*MAC!J3</f>
        <v>0</v>
      </c>
      <c r="N3" s="3">
        <f>$E3*MAC!K3</f>
        <v>0</v>
      </c>
      <c r="O3" s="3">
        <f>$E3*MAC!L3</f>
        <v>0</v>
      </c>
      <c r="P3" s="3">
        <f>$E3*MAC!M3</f>
        <v>0</v>
      </c>
      <c r="Q3" s="3">
        <f>$E3*MAC!N3</f>
        <v>0</v>
      </c>
      <c r="R3" s="3">
        <f>$E3*MAC!O3</f>
        <v>0</v>
      </c>
      <c r="S3" s="3">
        <f>$E3*MAC!P3</f>
        <v>0</v>
      </c>
      <c r="T3" s="3">
        <f>$E3*MAC!Q3</f>
        <v>0</v>
      </c>
      <c r="U3" s="3">
        <f>$E3*MAC!R3</f>
        <v>0</v>
      </c>
      <c r="V3" s="3">
        <f>$E3*MAC!S3</f>
        <v>0</v>
      </c>
      <c r="W3" s="3">
        <f>$E3*MAC!T3</f>
        <v>0</v>
      </c>
      <c r="X3" s="3">
        <f>$E3*MAC!U3</f>
        <v>0</v>
      </c>
      <c r="Y3" s="3">
        <f>$E3*MAC!V3</f>
        <v>0</v>
      </c>
      <c r="Z3" s="3">
        <f>$E3*MAC!W3</f>
        <v>0</v>
      </c>
      <c r="AA3" s="3">
        <f>$E3*MAC!X3</f>
        <v>0</v>
      </c>
    </row>
    <row r="4" spans="1:27" ht="15.75">
      <c r="A4" s="1">
        <v>6</v>
      </c>
      <c r="B4" s="1" t="s">
        <v>239</v>
      </c>
      <c r="C4" s="23">
        <v>0</v>
      </c>
      <c r="D4" s="1">
        <f>C4*AtomW!C4</f>
        <v>0</v>
      </c>
      <c r="E4" s="1">
        <f aca="true" t="shared" si="0" ref="E4:E25">D4/D$27</f>
        <v>0</v>
      </c>
      <c r="F4" s="3">
        <f>$E4*MAC!C4</f>
        <v>0</v>
      </c>
      <c r="G4" s="3">
        <f>$E4*MAC!D4</f>
        <v>0</v>
      </c>
      <c r="H4" s="3">
        <f>$E4*MAC!E4</f>
        <v>0</v>
      </c>
      <c r="I4" s="3">
        <f>$E4*MAC!F4</f>
        <v>0</v>
      </c>
      <c r="J4" s="3">
        <f>$E4*MAC!G4</f>
        <v>0</v>
      </c>
      <c r="K4" s="3">
        <f>$E4*MAC!H4</f>
        <v>0</v>
      </c>
      <c r="L4" s="3">
        <f>$E4*MAC!I4</f>
        <v>0</v>
      </c>
      <c r="M4" s="3">
        <f>$E4*MAC!J4</f>
        <v>0</v>
      </c>
      <c r="N4" s="3">
        <f>$E4*MAC!K4</f>
        <v>0</v>
      </c>
      <c r="O4" s="3">
        <f>$E4*MAC!L4</f>
        <v>0</v>
      </c>
      <c r="P4" s="3">
        <f>$E4*MAC!M4</f>
        <v>0</v>
      </c>
      <c r="Q4" s="3">
        <f>$E4*MAC!N4</f>
        <v>0</v>
      </c>
      <c r="R4" s="3">
        <f>$E4*MAC!O4</f>
        <v>0</v>
      </c>
      <c r="S4" s="3">
        <f>$E4*MAC!P4</f>
        <v>0</v>
      </c>
      <c r="T4" s="3">
        <f>$E4*MAC!Q4</f>
        <v>0</v>
      </c>
      <c r="U4" s="3">
        <f>$E4*MAC!R4</f>
        <v>0</v>
      </c>
      <c r="V4" s="3">
        <f>$E4*MAC!S4</f>
        <v>0</v>
      </c>
      <c r="W4" s="3">
        <f>$E4*MAC!T4</f>
        <v>0</v>
      </c>
      <c r="X4" s="3">
        <f>$E4*MAC!U4</f>
        <v>0</v>
      </c>
      <c r="Y4" s="3">
        <f>$E4*MAC!V4</f>
        <v>0</v>
      </c>
      <c r="Z4" s="3">
        <f>$E4*MAC!W4</f>
        <v>0</v>
      </c>
      <c r="AA4" s="3">
        <f>$E4*MAC!X4</f>
        <v>0</v>
      </c>
    </row>
    <row r="5" spans="1:27" ht="15.75">
      <c r="A5" s="1">
        <v>7</v>
      </c>
      <c r="B5" s="1" t="s">
        <v>240</v>
      </c>
      <c r="C5" s="14"/>
      <c r="D5" s="1">
        <f>C5*AtomW!C5</f>
        <v>0</v>
      </c>
      <c r="E5" s="1">
        <f t="shared" si="0"/>
        <v>0</v>
      </c>
      <c r="F5" s="3">
        <f>$E5*MAC!C5</f>
        <v>0</v>
      </c>
      <c r="G5" s="3">
        <f>$E5*MAC!D5</f>
        <v>0</v>
      </c>
      <c r="H5" s="3">
        <f>$E5*MAC!E5</f>
        <v>0</v>
      </c>
      <c r="I5" s="3">
        <f>$E5*MAC!F5</f>
        <v>0</v>
      </c>
      <c r="J5" s="3">
        <f>$E5*MAC!G5</f>
        <v>0</v>
      </c>
      <c r="K5" s="3">
        <f>$E5*MAC!H5</f>
        <v>0</v>
      </c>
      <c r="L5" s="3">
        <f>$E5*MAC!I5</f>
        <v>0</v>
      </c>
      <c r="M5" s="3">
        <f>$E5*MAC!J5</f>
        <v>0</v>
      </c>
      <c r="N5" s="3">
        <f>$E5*MAC!K5</f>
        <v>0</v>
      </c>
      <c r="O5" s="3">
        <f>$E5*MAC!L5</f>
        <v>0</v>
      </c>
      <c r="P5" s="3">
        <f>$E5*MAC!M5</f>
        <v>0</v>
      </c>
      <c r="Q5" s="3">
        <f>$E5*MAC!N5</f>
        <v>0</v>
      </c>
      <c r="R5" s="3">
        <f>$E5*MAC!O5</f>
        <v>0</v>
      </c>
      <c r="S5" s="3">
        <f>$E5*MAC!P5</f>
        <v>0</v>
      </c>
      <c r="T5" s="3">
        <f>$E5*MAC!Q5</f>
        <v>0</v>
      </c>
      <c r="U5" s="3">
        <f>$E5*MAC!R5</f>
        <v>0</v>
      </c>
      <c r="V5" s="3">
        <f>$E5*MAC!S5</f>
        <v>0</v>
      </c>
      <c r="W5" s="3">
        <f>$E5*MAC!T5</f>
        <v>0</v>
      </c>
      <c r="X5" s="3">
        <f>$E5*MAC!U5</f>
        <v>0</v>
      </c>
      <c r="Y5" s="3">
        <f>$E5*MAC!V5</f>
        <v>0</v>
      </c>
      <c r="Z5" s="3">
        <f>$E5*MAC!W5</f>
        <v>0</v>
      </c>
      <c r="AA5" s="3">
        <f>$E5*MAC!X5</f>
        <v>0</v>
      </c>
    </row>
    <row r="6" spans="1:27" ht="15.75">
      <c r="A6" s="1">
        <v>8</v>
      </c>
      <c r="B6" s="1" t="s">
        <v>241</v>
      </c>
      <c r="C6" s="14">
        <v>24</v>
      </c>
      <c r="D6" s="1">
        <f>C6*AtomW!C6</f>
        <v>383.9856</v>
      </c>
      <c r="E6" s="1">
        <f t="shared" si="0"/>
        <v>0.4366549396341473</v>
      </c>
      <c r="F6" s="3">
        <f>$E6*MAC!C6</f>
        <v>20.915771608475655</v>
      </c>
      <c r="G6" s="3">
        <f>$E6*MAC!D6</f>
        <v>2.5980968908231765</v>
      </c>
      <c r="H6" s="3">
        <f>$E6*MAC!E6</f>
        <v>0.8034450889268311</v>
      </c>
      <c r="I6" s="3">
        <f>$E6*MAC!F6</f>
        <v>0.37770652278353745</v>
      </c>
      <c r="J6" s="3">
        <f>$E6*MAC!G6</f>
        <v>0.22968049824756148</v>
      </c>
      <c r="K6" s="3">
        <f>$E6*MAC!H6</f>
        <v>0.1650555671817077</v>
      </c>
      <c r="L6" s="3">
        <f>$E6*MAC!I6</f>
        <v>0.1318697917695125</v>
      </c>
      <c r="M6" s="3">
        <f>$E6*MAC!J6</f>
        <v>0.11309362936524416</v>
      </c>
      <c r="N6" s="3">
        <f>$E6*MAC!K6</f>
        <v>0.10086729105548803</v>
      </c>
      <c r="O6" s="3">
        <f>$E6*MAC!L6</f>
        <v>0.09300750214207337</v>
      </c>
      <c r="P6" s="3">
        <f>$E6*MAC!M6</f>
        <v>0.08733098792682947</v>
      </c>
      <c r="Q6" s="3">
        <f>$E6*MAC!N6</f>
        <v>0.08340109347012213</v>
      </c>
      <c r="R6" s="3">
        <f>$E6*MAC!O6</f>
        <v>0.07990785395304896</v>
      </c>
      <c r="S6" s="3">
        <f>$E6*MAC!P6</f>
        <v>0.07728792431524407</v>
      </c>
      <c r="T6" s="3">
        <f>$E6*MAC!Q6</f>
        <v>0.07510464961707333</v>
      </c>
      <c r="U6" s="3">
        <f>$E6*MAC!R6</f>
        <v>0.07335802985853675</v>
      </c>
      <c r="V6" s="3">
        <f>$E6*MAC!S6</f>
        <v>0.09257084720243923</v>
      </c>
      <c r="W6" s="3">
        <f>$E6*MAC!T6</f>
        <v>7.248471997926846</v>
      </c>
      <c r="X6" s="3">
        <f>$E6*MAC!U6</f>
        <v>7.248471997926846</v>
      </c>
      <c r="Y6" s="3">
        <f>$E6*MAC!V6</f>
        <v>7.248471997926846</v>
      </c>
      <c r="Z6" s="3">
        <f>$E6*MAC!W6</f>
        <v>7.248471997926846</v>
      </c>
      <c r="AA6" s="3">
        <f>$E6*MAC!X6</f>
        <v>7.248471997926846</v>
      </c>
    </row>
    <row r="7" spans="1:27" ht="15.75">
      <c r="A7" s="1">
        <v>9</v>
      </c>
      <c r="B7" s="1" t="s">
        <v>242</v>
      </c>
      <c r="C7" s="14"/>
      <c r="D7" s="1">
        <f>C7*AtomW!C7</f>
        <v>0</v>
      </c>
      <c r="E7" s="1">
        <f t="shared" si="0"/>
        <v>0</v>
      </c>
      <c r="F7" s="3">
        <f>$E7*MAC!C7</f>
        <v>0</v>
      </c>
      <c r="G7" s="3">
        <f>$E7*MAC!D7</f>
        <v>0</v>
      </c>
      <c r="H7" s="3">
        <f>$E7*MAC!E7</f>
        <v>0</v>
      </c>
      <c r="I7" s="3">
        <f>$E7*MAC!F7</f>
        <v>0</v>
      </c>
      <c r="J7" s="3">
        <f>$E7*MAC!G7</f>
        <v>0</v>
      </c>
      <c r="K7" s="3">
        <f>$E7*MAC!H7</f>
        <v>0</v>
      </c>
      <c r="L7" s="3">
        <f>$E7*MAC!I7</f>
        <v>0</v>
      </c>
      <c r="M7" s="3">
        <f>$E7*MAC!J7</f>
        <v>0</v>
      </c>
      <c r="N7" s="3">
        <f>$E7*MAC!K7</f>
        <v>0</v>
      </c>
      <c r="O7" s="3">
        <f>$E7*MAC!L7</f>
        <v>0</v>
      </c>
      <c r="P7" s="3">
        <f>$E7*MAC!M7</f>
        <v>0</v>
      </c>
      <c r="Q7" s="3">
        <f>$E7*MAC!N7</f>
        <v>0</v>
      </c>
      <c r="R7" s="3">
        <f>$E7*MAC!O7</f>
        <v>0</v>
      </c>
      <c r="S7" s="3">
        <f>$E7*MAC!P7</f>
        <v>0</v>
      </c>
      <c r="T7" s="3">
        <f>$E7*MAC!Q7</f>
        <v>0</v>
      </c>
      <c r="U7" s="3">
        <f>$E7*MAC!R7</f>
        <v>0</v>
      </c>
      <c r="V7" s="3">
        <f>$E7*MAC!S7</f>
        <v>0</v>
      </c>
      <c r="W7" s="3">
        <f>$E7*MAC!T7</f>
        <v>0</v>
      </c>
      <c r="X7" s="3">
        <f>$E7*MAC!U7</f>
        <v>0</v>
      </c>
      <c r="Y7" s="3">
        <f>$E7*MAC!V7</f>
        <v>0</v>
      </c>
      <c r="Z7" s="3">
        <f>$E7*MAC!W7</f>
        <v>0</v>
      </c>
      <c r="AA7" s="3">
        <f>$E7*MAC!X7</f>
        <v>0</v>
      </c>
    </row>
    <row r="8" spans="1:27" ht="15.75">
      <c r="A8" s="1">
        <v>11</v>
      </c>
      <c r="B8" s="1" t="s">
        <v>243</v>
      </c>
      <c r="C8" s="23">
        <v>0.008490141326053167</v>
      </c>
      <c r="D8" s="1">
        <f>C8*AtomW!C8</f>
        <v>0.1951863963534573</v>
      </c>
      <c r="E8" s="1">
        <f t="shared" si="0"/>
        <v>0.00022195911543851032</v>
      </c>
      <c r="F8" s="3">
        <f>$E8*MAC!C8</f>
        <v>0.02641313473718273</v>
      </c>
      <c r="G8" s="3">
        <f>$E8*MAC!D8</f>
        <v>0.003462562200840761</v>
      </c>
      <c r="H8" s="3">
        <f>$E8*MAC!E8</f>
        <v>0.0010409882514066135</v>
      </c>
      <c r="I8" s="3">
        <f>$E8*MAC!F8</f>
        <v>0.00045723577780333125</v>
      </c>
      <c r="J8" s="3">
        <f>$E8*MAC!G8</f>
        <v>0.00025081380044551663</v>
      </c>
      <c r="K8" s="3">
        <f>$E8*MAC!H8</f>
        <v>0.00015981056311572742</v>
      </c>
      <c r="L8" s="3">
        <f>$E8*MAC!I8</f>
        <v>0.0001138650262199558</v>
      </c>
      <c r="M8" s="3">
        <f>$E8*MAC!J8</f>
        <v>8.81177688290886E-05</v>
      </c>
      <c r="N8" s="3">
        <f>$E8*MAC!K8</f>
        <v>7.235867163295437E-05</v>
      </c>
      <c r="O8" s="3">
        <f>$E8*MAC!L8</f>
        <v>6.214855232278289E-05</v>
      </c>
      <c r="P8" s="3">
        <f>$E8*MAC!M8</f>
        <v>5.526781974418907E-05</v>
      </c>
      <c r="Q8" s="3">
        <f>$E8*MAC!N8</f>
        <v>5.0384719204541846E-05</v>
      </c>
      <c r="R8" s="3">
        <f>$E8*MAC!O8</f>
        <v>4.6611414242087164E-05</v>
      </c>
      <c r="S8" s="3">
        <f>$E8*MAC!P8</f>
        <v>4.3947904856825045E-05</v>
      </c>
      <c r="T8" s="3">
        <f>$E8*MAC!Q8</f>
        <v>4.172831370243994E-05</v>
      </c>
      <c r="U8" s="3">
        <f>$E8*MAC!R8</f>
        <v>3.9952640778931854E-05</v>
      </c>
      <c r="V8" s="3">
        <f>$E8*MAC!S8</f>
        <v>6.148267497646737E-05</v>
      </c>
      <c r="W8" s="3">
        <f>$E8*MAC!T8</f>
        <v>0.009499850140768241</v>
      </c>
      <c r="X8" s="3">
        <f>$E8*MAC!U8</f>
        <v>0.009477654229224391</v>
      </c>
      <c r="Y8" s="3">
        <f>$E8*MAC!V8</f>
        <v>0.009477654229224391</v>
      </c>
      <c r="Z8" s="3">
        <f>$E8*MAC!W8</f>
        <v>0.009477654229224391</v>
      </c>
      <c r="AA8" s="3">
        <f>$E8*MAC!X8</f>
        <v>0.009477654229224391</v>
      </c>
    </row>
    <row r="9" spans="1:27" ht="15.75">
      <c r="A9" s="1">
        <v>12</v>
      </c>
      <c r="B9" s="1" t="s">
        <v>244</v>
      </c>
      <c r="C9" s="23">
        <v>5.483474977147156</v>
      </c>
      <c r="D9" s="1">
        <f>C9*AtomW!C9</f>
        <v>133.27585931956162</v>
      </c>
      <c r="E9" s="1">
        <f t="shared" si="0"/>
        <v>0.1515566268783837</v>
      </c>
      <c r="F9" s="3">
        <f>$E9*MAC!C9</f>
        <v>23.945947046784624</v>
      </c>
      <c r="G9" s="3">
        <f>$E9*MAC!D9</f>
        <v>3.1978448271338964</v>
      </c>
      <c r="H9" s="3">
        <f>$E9*MAC!E9</f>
        <v>0.9639001469465204</v>
      </c>
      <c r="I9" s="3">
        <f>$E9*MAC!F9</f>
        <v>0.418296290184339</v>
      </c>
      <c r="J9" s="3">
        <f>$E9*MAC!G9</f>
        <v>0.2258193740487917</v>
      </c>
      <c r="K9" s="3">
        <f>$E9*MAC!H9</f>
        <v>0.14094766299689684</v>
      </c>
      <c r="L9" s="3">
        <f>$E9*MAC!I9</f>
        <v>0.09805713759031426</v>
      </c>
      <c r="M9" s="3">
        <f>$E9*MAC!J9</f>
        <v>0.07395963391665124</v>
      </c>
      <c r="N9" s="3">
        <f>$E9*MAC!K9</f>
        <v>0.059410197736326414</v>
      </c>
      <c r="O9" s="3">
        <f>$E9*MAC!L9</f>
        <v>0.04986213024298824</v>
      </c>
      <c r="P9" s="3">
        <f>$E9*MAC!M9</f>
        <v>0.04349675191409612</v>
      </c>
      <c r="Q9" s="3">
        <f>$E9*MAC!N9</f>
        <v>0.03895005310774461</v>
      </c>
      <c r="R9" s="3">
        <f>$E9*MAC!O9</f>
        <v>0.03561580731642017</v>
      </c>
      <c r="S9" s="3">
        <f>$E9*MAC!P9</f>
        <v>0.03303934465948764</v>
      </c>
      <c r="T9" s="3">
        <f>$E9*MAC!Q9</f>
        <v>0.031069108510068656</v>
      </c>
      <c r="U9" s="3">
        <f>$E9*MAC!R9</f>
        <v>0.02955354224128482</v>
      </c>
      <c r="V9" s="3">
        <f>$E9*MAC!S9</f>
        <v>0.04910434710859632</v>
      </c>
      <c r="W9" s="3">
        <f>$E9*MAC!T9</f>
        <v>8.699350382819224</v>
      </c>
      <c r="X9" s="3">
        <f>$E9*MAC!U9</f>
        <v>8.684194720131385</v>
      </c>
      <c r="Y9" s="3">
        <f>$E9*MAC!V9</f>
        <v>8.684194720131385</v>
      </c>
      <c r="Z9" s="3">
        <f>$E9*MAC!W9</f>
        <v>8.684194720131385</v>
      </c>
      <c r="AA9" s="3">
        <f>$E9*MAC!X9</f>
        <v>8.669039057443548</v>
      </c>
    </row>
    <row r="10" spans="1:27" ht="15.75">
      <c r="A10" s="1">
        <v>13</v>
      </c>
      <c r="B10" s="1" t="s">
        <v>245</v>
      </c>
      <c r="C10" s="23">
        <v>0.11009877447860773</v>
      </c>
      <c r="D10" s="1">
        <f>C10*AtomW!C10</f>
        <v>2.9706342673479846</v>
      </c>
      <c r="E10" s="1">
        <f t="shared" si="0"/>
        <v>0.003378100967025752</v>
      </c>
      <c r="F10" s="3">
        <f>$E10*MAC!C10</f>
        <v>0.6519734866359702</v>
      </c>
      <c r="G10" s="3">
        <f>$E10*MAC!D10</f>
        <v>0.08850624533607471</v>
      </c>
      <c r="H10" s="3">
        <f>$E10*MAC!E10</f>
        <v>0.026889683697524987</v>
      </c>
      <c r="I10" s="3">
        <f>$E10*MAC!F10</f>
        <v>0.011620667326568588</v>
      </c>
      <c r="J10" s="3">
        <f>$E10*MAC!G10</f>
        <v>0.006215705779327384</v>
      </c>
      <c r="K10" s="3">
        <f>$E10*MAC!H10</f>
        <v>0.0038172540927390998</v>
      </c>
      <c r="L10" s="3">
        <f>$E10*MAC!I10</f>
        <v>0.0026011377446098294</v>
      </c>
      <c r="M10" s="3">
        <f>$E10*MAC!J10</f>
        <v>0.0019187613492706271</v>
      </c>
      <c r="N10" s="3">
        <f>$E10*MAC!K10</f>
        <v>0.0015100111322605113</v>
      </c>
      <c r="O10" s="3">
        <f>$E10*MAC!L10</f>
        <v>0.001243141155865477</v>
      </c>
      <c r="P10" s="3">
        <f>$E10*MAC!M10</f>
        <v>0.001064101804613112</v>
      </c>
      <c r="Q10" s="3">
        <f>$E10*MAC!N10</f>
        <v>0.0009391120688331592</v>
      </c>
      <c r="R10" s="3">
        <f>$E10*MAC!O10</f>
        <v>0.0008479033427234638</v>
      </c>
      <c r="S10" s="3">
        <f>$E10*MAC!P10</f>
        <v>0.000776963222415923</v>
      </c>
      <c r="T10" s="3">
        <f>$E10*MAC!Q10</f>
        <v>0.0007229136069435109</v>
      </c>
      <c r="U10" s="3">
        <f>$E10*MAC!R10</f>
        <v>0.000682376395339202</v>
      </c>
      <c r="V10" s="3">
        <f>$E10*MAC!S10</f>
        <v>0.0012228725500633222</v>
      </c>
      <c r="W10" s="3">
        <f>$E10*MAC!T10</f>
        <v>0.2398451686588284</v>
      </c>
      <c r="X10" s="3">
        <f>$E10*MAC!U10</f>
        <v>0.23916954846542324</v>
      </c>
      <c r="Y10" s="3">
        <f>$E10*MAC!V10</f>
        <v>0.23916954846542324</v>
      </c>
      <c r="Z10" s="3">
        <f>$E10*MAC!W10</f>
        <v>0.23916954846542324</v>
      </c>
      <c r="AA10" s="3">
        <f>$E10*MAC!X10</f>
        <v>0.23883173836872068</v>
      </c>
    </row>
    <row r="11" spans="1:27" ht="15.75">
      <c r="A11" s="1">
        <v>14</v>
      </c>
      <c r="B11" s="1" t="s">
        <v>11</v>
      </c>
      <c r="C11" s="23">
        <v>7.8820745734004385</v>
      </c>
      <c r="D11" s="1">
        <f>C11*AtomW!C11</f>
        <v>221.37200543123802</v>
      </c>
      <c r="E11" s="1">
        <f t="shared" si="0"/>
        <v>0.25173647050375686</v>
      </c>
      <c r="F11" s="3">
        <f>$E11*MAC!C11</f>
        <v>61.67543527342043</v>
      </c>
      <c r="G11" s="3">
        <f>$E11*MAC!D11</f>
        <v>8.533866350077357</v>
      </c>
      <c r="H11" s="3">
        <f>$E11*MAC!E11</f>
        <v>2.5928856461886958</v>
      </c>
      <c r="I11" s="3">
        <f>$E11*MAC!F11</f>
        <v>1.1227446584467555</v>
      </c>
      <c r="J11" s="3">
        <f>$E11*MAC!G11</f>
        <v>0.5940980703888662</v>
      </c>
      <c r="K11" s="3">
        <f>$E11*MAC!H11</f>
        <v>0.36250051752540985</v>
      </c>
      <c r="L11" s="3">
        <f>$E11*MAC!I11</f>
        <v>0.24292569403612535</v>
      </c>
      <c r="M11" s="3">
        <f>$E11*MAC!J11</f>
        <v>0.17646726582313355</v>
      </c>
      <c r="N11" s="3">
        <f>$E11*MAC!K11</f>
        <v>0.13618943054253246</v>
      </c>
      <c r="O11" s="3">
        <f>$E11*MAC!L11</f>
        <v>0.1102605740806455</v>
      </c>
      <c r="P11" s="3">
        <f>$E11*MAC!M11</f>
        <v>0.09289075761588628</v>
      </c>
      <c r="Q11" s="3">
        <f>$E11*MAC!N11</f>
        <v>0.08080740703170596</v>
      </c>
      <c r="R11" s="3">
        <f>$E11*MAC!O11</f>
        <v>0.0717448940935707</v>
      </c>
      <c r="S11" s="3">
        <f>$E11*MAC!P11</f>
        <v>0.06519974586047303</v>
      </c>
      <c r="T11" s="3">
        <f>$E11*MAC!Q11</f>
        <v>0.06016501645039789</v>
      </c>
      <c r="U11" s="3">
        <f>$E11*MAC!R11</f>
        <v>0.05613723292233778</v>
      </c>
      <c r="V11" s="3">
        <f>$E11*MAC!S11</f>
        <v>0.10824668231661545</v>
      </c>
      <c r="W11" s="3">
        <f>$E11*MAC!T11</f>
        <v>22.8828451687915</v>
      </c>
      <c r="X11" s="3">
        <f>$E11*MAC!U11</f>
        <v>22.83249787469075</v>
      </c>
      <c r="Y11" s="3">
        <f>$E11*MAC!V11</f>
        <v>22.83249787469075</v>
      </c>
      <c r="Z11" s="3">
        <f>$E11*MAC!W11</f>
        <v>22.83249787469075</v>
      </c>
      <c r="AA11" s="3">
        <f>$E11*MAC!X11</f>
        <v>22.807324227640372</v>
      </c>
    </row>
    <row r="12" spans="1:27" ht="15.75">
      <c r="A12" s="1">
        <v>15</v>
      </c>
      <c r="B12" s="1" t="s">
        <v>12</v>
      </c>
      <c r="C12" s="23">
        <v>0</v>
      </c>
      <c r="D12" s="1">
        <f>C12*AtomW!C12</f>
        <v>0</v>
      </c>
      <c r="E12" s="1">
        <f t="shared" si="0"/>
        <v>0</v>
      </c>
      <c r="F12" s="3">
        <f>$E12*MAC!C12</f>
        <v>0</v>
      </c>
      <c r="G12" s="3">
        <f>$E12*MAC!D12</f>
        <v>0</v>
      </c>
      <c r="H12" s="3">
        <f>$E12*MAC!E12</f>
        <v>0</v>
      </c>
      <c r="I12" s="3">
        <f>$E12*MAC!F12</f>
        <v>0</v>
      </c>
      <c r="J12" s="3">
        <f>$E12*MAC!G12</f>
        <v>0</v>
      </c>
      <c r="K12" s="3">
        <f>$E12*MAC!H12</f>
        <v>0</v>
      </c>
      <c r="L12" s="3">
        <f>$E12*MAC!I12</f>
        <v>0</v>
      </c>
      <c r="M12" s="3">
        <f>$E12*MAC!J12</f>
        <v>0</v>
      </c>
      <c r="N12" s="3">
        <f>$E12*MAC!K12</f>
        <v>0</v>
      </c>
      <c r="O12" s="3">
        <f>$E12*MAC!L12</f>
        <v>0</v>
      </c>
      <c r="P12" s="3">
        <f>$E12*MAC!M12</f>
        <v>0</v>
      </c>
      <c r="Q12" s="3">
        <f>$E12*MAC!N12</f>
        <v>0</v>
      </c>
      <c r="R12" s="3">
        <f>$E12*MAC!O12</f>
        <v>0</v>
      </c>
      <c r="S12" s="3">
        <f>$E12*MAC!P12</f>
        <v>0</v>
      </c>
      <c r="T12" s="3">
        <f>$E12*MAC!Q12</f>
        <v>0</v>
      </c>
      <c r="U12" s="3">
        <f>$E12*MAC!R12</f>
        <v>0</v>
      </c>
      <c r="V12" s="3">
        <f>$E12*MAC!S12</f>
        <v>0</v>
      </c>
      <c r="W12" s="3">
        <f>$E12*MAC!T12</f>
        <v>0</v>
      </c>
      <c r="X12" s="3">
        <f>$E12*MAC!U12</f>
        <v>0</v>
      </c>
      <c r="Y12" s="3">
        <f>$E12*MAC!V12</f>
        <v>0</v>
      </c>
      <c r="Z12" s="3">
        <f>$E12*MAC!W12</f>
        <v>0</v>
      </c>
      <c r="AA12" s="3">
        <f>$E12*MAC!X12</f>
        <v>0</v>
      </c>
    </row>
    <row r="13" spans="1:27" ht="15.75">
      <c r="A13" s="1">
        <v>16</v>
      </c>
      <c r="B13" s="1" t="s">
        <v>13</v>
      </c>
      <c r="C13" s="23">
        <v>0</v>
      </c>
      <c r="D13" s="1">
        <f>C13*AtomW!C13</f>
        <v>0</v>
      </c>
      <c r="E13" s="1">
        <f t="shared" si="0"/>
        <v>0</v>
      </c>
      <c r="F13" s="3">
        <f>$E13*MAC!C13</f>
        <v>0</v>
      </c>
      <c r="G13" s="3">
        <f>$E13*MAC!D13</f>
        <v>0</v>
      </c>
      <c r="H13" s="3">
        <f>$E13*MAC!E13</f>
        <v>0</v>
      </c>
      <c r="I13" s="3">
        <f>$E13*MAC!F13</f>
        <v>0</v>
      </c>
      <c r="J13" s="3">
        <f>$E13*MAC!G13</f>
        <v>0</v>
      </c>
      <c r="K13" s="3">
        <f>$E13*MAC!H13</f>
        <v>0</v>
      </c>
      <c r="L13" s="3">
        <f>$E13*MAC!I13</f>
        <v>0</v>
      </c>
      <c r="M13" s="3">
        <f>$E13*MAC!J13</f>
        <v>0</v>
      </c>
      <c r="N13" s="3">
        <f>$E13*MAC!K13</f>
        <v>0</v>
      </c>
      <c r="O13" s="3">
        <f>$E13*MAC!L13</f>
        <v>0</v>
      </c>
      <c r="P13" s="3">
        <f>$E13*MAC!M13</f>
        <v>0</v>
      </c>
      <c r="Q13" s="3">
        <f>$E13*MAC!N13</f>
        <v>0</v>
      </c>
      <c r="R13" s="3">
        <f>$E13*MAC!O13</f>
        <v>0</v>
      </c>
      <c r="S13" s="3">
        <f>$E13*MAC!P13</f>
        <v>0</v>
      </c>
      <c r="T13" s="3">
        <f>$E13*MAC!Q13</f>
        <v>0</v>
      </c>
      <c r="U13" s="3">
        <f>$E13*MAC!R13</f>
        <v>0</v>
      </c>
      <c r="V13" s="3">
        <f>$E13*MAC!S13</f>
        <v>0</v>
      </c>
      <c r="W13" s="3">
        <f>$E13*MAC!T13</f>
        <v>0</v>
      </c>
      <c r="X13" s="3">
        <f>$E13*MAC!U13</f>
        <v>0</v>
      </c>
      <c r="Y13" s="3">
        <f>$E13*MAC!V13</f>
        <v>0</v>
      </c>
      <c r="Z13" s="3">
        <f>$E13*MAC!W13</f>
        <v>0</v>
      </c>
      <c r="AA13" s="3">
        <f>$E13*MAC!X13</f>
        <v>0</v>
      </c>
    </row>
    <row r="14" spans="1:27" ht="15.75">
      <c r="A14" s="1">
        <v>17</v>
      </c>
      <c r="B14" s="1" t="s">
        <v>14</v>
      </c>
      <c r="C14" s="14"/>
      <c r="D14" s="1">
        <f>C14*AtomW!C14</f>
        <v>0</v>
      </c>
      <c r="E14" s="1">
        <f t="shared" si="0"/>
        <v>0</v>
      </c>
      <c r="F14" s="3">
        <f>$E14*MAC!C14</f>
        <v>0</v>
      </c>
      <c r="G14" s="3">
        <f>$E14*MAC!D14</f>
        <v>0</v>
      </c>
      <c r="H14" s="3">
        <f>$E14*MAC!E14</f>
        <v>0</v>
      </c>
      <c r="I14" s="3">
        <f>$E14*MAC!F14</f>
        <v>0</v>
      </c>
      <c r="J14" s="3">
        <f>$E14*MAC!G14</f>
        <v>0</v>
      </c>
      <c r="K14" s="3">
        <f>$E14*MAC!H14</f>
        <v>0</v>
      </c>
      <c r="L14" s="3">
        <f>$E14*MAC!I14</f>
        <v>0</v>
      </c>
      <c r="M14" s="3">
        <f>$E14*MAC!J14</f>
        <v>0</v>
      </c>
      <c r="N14" s="3">
        <f>$E14*MAC!K14</f>
        <v>0</v>
      </c>
      <c r="O14" s="3">
        <f>$E14*MAC!L14</f>
        <v>0</v>
      </c>
      <c r="P14" s="3">
        <f>$E14*MAC!M14</f>
        <v>0</v>
      </c>
      <c r="Q14" s="3">
        <f>$E14*MAC!N14</f>
        <v>0</v>
      </c>
      <c r="R14" s="3">
        <f>$E14*MAC!O14</f>
        <v>0</v>
      </c>
      <c r="S14" s="3">
        <f>$E14*MAC!P14</f>
        <v>0</v>
      </c>
      <c r="T14" s="3">
        <f>$E14*MAC!Q14</f>
        <v>0</v>
      </c>
      <c r="U14" s="3">
        <f>$E14*MAC!R14</f>
        <v>0</v>
      </c>
      <c r="V14" s="3">
        <f>$E14*MAC!S14</f>
        <v>0</v>
      </c>
      <c r="W14" s="3">
        <f>$E14*MAC!T14</f>
        <v>0</v>
      </c>
      <c r="X14" s="3">
        <f>$E14*MAC!U14</f>
        <v>0</v>
      </c>
      <c r="Y14" s="3">
        <f>$E14*MAC!V14</f>
        <v>0</v>
      </c>
      <c r="Z14" s="3">
        <f>$E14*MAC!W14</f>
        <v>0</v>
      </c>
      <c r="AA14" s="3">
        <f>$E14*MAC!X14</f>
        <v>0</v>
      </c>
    </row>
    <row r="15" spans="1:27" ht="15.75">
      <c r="A15" s="1">
        <v>19</v>
      </c>
      <c r="B15" s="1" t="s">
        <v>15</v>
      </c>
      <c r="C15" s="23">
        <v>0</v>
      </c>
      <c r="D15" s="1">
        <f>C15*AtomW!C15</f>
        <v>0</v>
      </c>
      <c r="E15" s="1">
        <f t="shared" si="0"/>
        <v>0</v>
      </c>
      <c r="F15" s="3">
        <f>$E15*MAC!C15</f>
        <v>0</v>
      </c>
      <c r="G15" s="3">
        <f>$E15*MAC!D15</f>
        <v>0</v>
      </c>
      <c r="H15" s="3">
        <f>$E15*MAC!E15</f>
        <v>0</v>
      </c>
      <c r="I15" s="3">
        <f>$E15*MAC!F15</f>
        <v>0</v>
      </c>
      <c r="J15" s="3">
        <f>$E15*MAC!G15</f>
        <v>0</v>
      </c>
      <c r="K15" s="3">
        <f>$E15*MAC!H15</f>
        <v>0</v>
      </c>
      <c r="L15" s="3">
        <f>$E15*MAC!I15</f>
        <v>0</v>
      </c>
      <c r="M15" s="3">
        <f>$E15*MAC!J15</f>
        <v>0</v>
      </c>
      <c r="N15" s="3">
        <f>$E15*MAC!K15</f>
        <v>0</v>
      </c>
      <c r="O15" s="3">
        <f>$E15*MAC!L15</f>
        <v>0</v>
      </c>
      <c r="P15" s="3">
        <f>$E15*MAC!M15</f>
        <v>0</v>
      </c>
      <c r="Q15" s="3">
        <f>$E15*MAC!N15</f>
        <v>0</v>
      </c>
      <c r="R15" s="3">
        <f>$E15*MAC!O15</f>
        <v>0</v>
      </c>
      <c r="S15" s="3">
        <f>$E15*MAC!P15</f>
        <v>0</v>
      </c>
      <c r="T15" s="3">
        <f>$E15*MAC!Q15</f>
        <v>0</v>
      </c>
      <c r="U15" s="3">
        <f>$E15*MAC!R15</f>
        <v>0</v>
      </c>
      <c r="V15" s="3">
        <f>$E15*MAC!S15</f>
        <v>0</v>
      </c>
      <c r="W15" s="3">
        <f>$E15*MAC!T15</f>
        <v>0</v>
      </c>
      <c r="X15" s="3">
        <f>$E15*MAC!U15</f>
        <v>0</v>
      </c>
      <c r="Y15" s="3">
        <f>$E15*MAC!V15</f>
        <v>0</v>
      </c>
      <c r="Z15" s="3">
        <f>$E15*MAC!W15</f>
        <v>0</v>
      </c>
      <c r="AA15" s="3">
        <f>$E15*MAC!X15</f>
        <v>0</v>
      </c>
    </row>
    <row r="16" spans="1:27" ht="15.75">
      <c r="A16" s="1">
        <v>20</v>
      </c>
      <c r="B16" s="1" t="s">
        <v>27</v>
      </c>
      <c r="C16" s="23">
        <v>0.25961393745018824</v>
      </c>
      <c r="D16" s="1">
        <f>C16*AtomW!C16</f>
        <v>10.404807385128645</v>
      </c>
      <c r="E16" s="1">
        <f t="shared" si="0"/>
        <v>0.011831981565606312</v>
      </c>
      <c r="F16" s="3">
        <f>$E16*MAC!C16</f>
        <v>7.134684884060606</v>
      </c>
      <c r="G16" s="3">
        <f>$E16*MAC!D16</f>
        <v>1.1051070782276295</v>
      </c>
      <c r="H16" s="3">
        <f>$E16*MAC!E16</f>
        <v>0.35259305065506813</v>
      </c>
      <c r="I16" s="3">
        <f>$E16*MAC!F16</f>
        <v>0.15499895850944267</v>
      </c>
      <c r="J16" s="3">
        <f>$E16*MAC!G16</f>
        <v>0.08128571335571537</v>
      </c>
      <c r="K16" s="3">
        <f>$E16*MAC!H16</f>
        <v>0.04827448478767375</v>
      </c>
      <c r="L16" s="3">
        <f>$E16*MAC!I16</f>
        <v>0.031236431333200664</v>
      </c>
      <c r="M16" s="3">
        <f>$E16*MAC!J16</f>
        <v>0.021652526265059552</v>
      </c>
      <c r="N16" s="3">
        <f>$E16*MAC!K16</f>
        <v>0.01585485529791246</v>
      </c>
      <c r="O16" s="3">
        <f>$E16*MAC!L16</f>
        <v>0.012068621196918438</v>
      </c>
      <c r="P16" s="3">
        <f>$E16*MAC!M16</f>
        <v>0.009536577141878689</v>
      </c>
      <c r="Q16" s="3">
        <f>$E16*MAC!N16</f>
        <v>0.007785443870168954</v>
      </c>
      <c r="R16" s="3">
        <f>$E16*MAC!O16</f>
        <v>0.006519421842649078</v>
      </c>
      <c r="S16" s="3">
        <f>$E16*MAC!P16</f>
        <v>0.005584695298966179</v>
      </c>
      <c r="T16" s="3">
        <f>$E16*MAC!Q16</f>
        <v>0.0048747764050298</v>
      </c>
      <c r="U16" s="3">
        <f>$E16*MAC!R16</f>
        <v>0.00433050525301191</v>
      </c>
      <c r="V16" s="3">
        <f>$E16*MAC!S16</f>
        <v>0.011760989676212674</v>
      </c>
      <c r="W16" s="3">
        <f>$E16*MAC!T16</f>
        <v>2.8160116126143024</v>
      </c>
      <c r="X16" s="3">
        <f>$E16*MAC!U16</f>
        <v>2.804179631048696</v>
      </c>
      <c r="Y16" s="3">
        <f>$E16*MAC!V16</f>
        <v>2.804179631048696</v>
      </c>
      <c r="Z16" s="3">
        <f>$E16*MAC!W16</f>
        <v>2.804179631048696</v>
      </c>
      <c r="AA16" s="3">
        <f>$E16*MAC!X16</f>
        <v>2.804179631048696</v>
      </c>
    </row>
    <row r="17" spans="1:27" ht="15.75">
      <c r="A17" s="1">
        <v>22</v>
      </c>
      <c r="B17" s="1" t="s">
        <v>28</v>
      </c>
      <c r="C17" s="23">
        <v>0.016469010734963607</v>
      </c>
      <c r="D17" s="1">
        <f>C17*AtomW!C17</f>
        <v>0.7883221368505029</v>
      </c>
      <c r="E17" s="1">
        <f t="shared" si="0"/>
        <v>0.0008964522499768699</v>
      </c>
      <c r="F17" s="3">
        <f>$E17*MAC!C17</f>
        <v>0.613173338984179</v>
      </c>
      <c r="G17" s="3">
        <f>$E17*MAC!D17</f>
        <v>0.09950619974743255</v>
      </c>
      <c r="H17" s="3">
        <f>$E17*MAC!E17</f>
        <v>0.032182635774169625</v>
      </c>
      <c r="I17" s="3">
        <f>$E17*MAC!F17</f>
        <v>0.014253590774632232</v>
      </c>
      <c r="J17" s="3">
        <f>$E17*MAC!G17</f>
        <v>0.0075033053323064</v>
      </c>
      <c r="K17" s="3">
        <f>$E17*MAC!H17</f>
        <v>0.0044553676823850434</v>
      </c>
      <c r="L17" s="3">
        <f>$E17*MAC!I17</f>
        <v>0.0028776117224257524</v>
      </c>
      <c r="M17" s="3">
        <f>$E17*MAC!J17</f>
        <v>0.0019811594724488822</v>
      </c>
      <c r="N17" s="3">
        <f>$E17*MAC!K17</f>
        <v>0.001434323599962992</v>
      </c>
      <c r="O17" s="3">
        <f>$E17*MAC!L17</f>
        <v>0.0010847072224720125</v>
      </c>
      <c r="P17" s="3">
        <f>$E17*MAC!M17</f>
        <v>0.0008516296374780263</v>
      </c>
      <c r="Q17" s="3">
        <f>$E17*MAC!N17</f>
        <v>0.0006866824234822823</v>
      </c>
      <c r="R17" s="3">
        <f>$E17*MAC!O17</f>
        <v>0.0005683507264853356</v>
      </c>
      <c r="S17" s="3">
        <f>$E17*MAC!P17</f>
        <v>0.0004804984059876023</v>
      </c>
      <c r="T17" s="3">
        <f>$E17*MAC!Q17</f>
        <v>0.0004141609394893139</v>
      </c>
      <c r="U17" s="3">
        <f>$E17*MAC!R17</f>
        <v>0.00036306316124063234</v>
      </c>
      <c r="V17" s="3">
        <f>$E17*MAC!S17</f>
        <v>0.0010578136549727064</v>
      </c>
      <c r="W17" s="3">
        <f>$E17*MAC!T17</f>
        <v>0.24473146424368547</v>
      </c>
      <c r="X17" s="3">
        <f>$E17*MAC!U17</f>
        <v>0.2438350119937086</v>
      </c>
      <c r="Y17" s="3">
        <f>$E17*MAC!V17</f>
        <v>0.2438350119937086</v>
      </c>
      <c r="Z17" s="3">
        <f>$E17*MAC!W17</f>
        <v>0.2438350119937086</v>
      </c>
      <c r="AA17" s="3">
        <f>$E17*MAC!X17</f>
        <v>0.2438350119937086</v>
      </c>
    </row>
    <row r="18" spans="1:27" ht="15.75">
      <c r="A18" s="1">
        <v>23</v>
      </c>
      <c r="B18" s="1" t="s">
        <v>29</v>
      </c>
      <c r="C18" s="23">
        <v>0</v>
      </c>
      <c r="D18" s="1">
        <f>C18*AtomW!C18</f>
        <v>0</v>
      </c>
      <c r="E18" s="1">
        <f t="shared" si="0"/>
        <v>0</v>
      </c>
      <c r="F18" s="3">
        <f>$E18*MAC!C18</f>
        <v>0</v>
      </c>
      <c r="G18" s="3">
        <f>$E18*MAC!D18</f>
        <v>0</v>
      </c>
      <c r="H18" s="3">
        <f>$E18*MAC!E18</f>
        <v>0</v>
      </c>
      <c r="I18" s="3">
        <f>$E18*MAC!F18</f>
        <v>0</v>
      </c>
      <c r="J18" s="3">
        <f>$E18*MAC!G18</f>
        <v>0</v>
      </c>
      <c r="K18" s="3">
        <f>$E18*MAC!H18</f>
        <v>0</v>
      </c>
      <c r="L18" s="3">
        <f>$E18*MAC!I18</f>
        <v>0</v>
      </c>
      <c r="M18" s="3">
        <f>$E18*MAC!J18</f>
        <v>0</v>
      </c>
      <c r="N18" s="3">
        <f>$E18*MAC!K18</f>
        <v>0</v>
      </c>
      <c r="O18" s="3">
        <f>$E18*MAC!L18</f>
        <v>0</v>
      </c>
      <c r="P18" s="3">
        <f>$E18*MAC!M18</f>
        <v>0</v>
      </c>
      <c r="Q18" s="3">
        <f>$E18*MAC!N18</f>
        <v>0</v>
      </c>
      <c r="R18" s="3">
        <f>$E18*MAC!O18</f>
        <v>0</v>
      </c>
      <c r="S18" s="3">
        <f>$E18*MAC!P18</f>
        <v>0</v>
      </c>
      <c r="T18" s="3">
        <f>$E18*MAC!Q18</f>
        <v>0</v>
      </c>
      <c r="U18" s="3">
        <f>$E18*MAC!R18</f>
        <v>0</v>
      </c>
      <c r="V18" s="3">
        <f>$E18*MAC!S18</f>
        <v>0</v>
      </c>
      <c r="W18" s="3">
        <f>$E18*MAC!T18</f>
        <v>0</v>
      </c>
      <c r="X18" s="3">
        <f>$E18*MAC!U18</f>
        <v>0</v>
      </c>
      <c r="Y18" s="3">
        <f>$E18*MAC!V18</f>
        <v>0</v>
      </c>
      <c r="Z18" s="3">
        <f>$E18*MAC!W18</f>
        <v>0</v>
      </c>
      <c r="AA18" s="3">
        <f>$E18*MAC!X18</f>
        <v>0</v>
      </c>
    </row>
    <row r="19" spans="1:27" ht="15.75">
      <c r="A19" s="1">
        <v>24</v>
      </c>
      <c r="B19" s="1" t="s">
        <v>30</v>
      </c>
      <c r="C19" s="23">
        <v>0.04616168090251353</v>
      </c>
      <c r="D19" s="1">
        <f>C19*AtomW!C19</f>
        <v>2.400227376375184</v>
      </c>
      <c r="E19" s="1">
        <f t="shared" si="0"/>
        <v>0.002729454281981756</v>
      </c>
      <c r="F19" s="3">
        <f>$E19*MAC!C19</f>
        <v>0.2947810624540297</v>
      </c>
      <c r="G19" s="3">
        <f>$E19*MAC!D19</f>
        <v>0.3793941451954641</v>
      </c>
      <c r="H19" s="3">
        <f>$E19*MAC!E19</f>
        <v>0.12473606068656626</v>
      </c>
      <c r="I19" s="3">
        <f>$E19*MAC!F19</f>
        <v>0.055680867352427825</v>
      </c>
      <c r="J19" s="3">
        <f>$E19*MAC!G19</f>
        <v>0.02947810624540297</v>
      </c>
      <c r="K19" s="3">
        <f>$E19*MAC!H19</f>
        <v>0.017550391033142692</v>
      </c>
      <c r="L19" s="3">
        <f>$E19*MAC!I19</f>
        <v>0.011327235270224289</v>
      </c>
      <c r="M19" s="3">
        <f>$E19*MAC!J19</f>
        <v>0.007806239246467822</v>
      </c>
      <c r="N19" s="3">
        <f>$E19*MAC!K19</f>
        <v>0.005622675820882418</v>
      </c>
      <c r="O19" s="3">
        <f>$E19*MAC!L19</f>
        <v>0.004230654137071722</v>
      </c>
      <c r="P19" s="3">
        <f>$E19*MAC!M19</f>
        <v>0.003302639681197925</v>
      </c>
      <c r="Q19" s="3">
        <f>$E19*MAC!N19</f>
        <v>0.0026311939278304127</v>
      </c>
      <c r="R19" s="3">
        <f>$E19*MAC!O19</f>
        <v>0.0021562688827655874</v>
      </c>
      <c r="S19" s="3">
        <f>$E19*MAC!P19</f>
        <v>0.0018068987346719226</v>
      </c>
      <c r="T19" s="3">
        <f>$E19*MAC!Q19</f>
        <v>0.001542141669319692</v>
      </c>
      <c r="U19" s="3">
        <f>$E19*MAC!R19</f>
        <v>0.0013374325981710606</v>
      </c>
      <c r="V19" s="3">
        <f>$E19*MAC!S19</f>
        <v>0.0041214759657924515</v>
      </c>
      <c r="W19" s="3">
        <f>$E19*MAC!T19</f>
        <v>1.029004264307122</v>
      </c>
      <c r="X19" s="3">
        <f>$E19*MAC!U19</f>
        <v>1.0262748100251404</v>
      </c>
      <c r="Y19" s="3">
        <f>$E19*MAC!V19</f>
        <v>1.0262748100251404</v>
      </c>
      <c r="Z19" s="3">
        <f>$E19*MAC!W19</f>
        <v>1.0262748100251404</v>
      </c>
      <c r="AA19" s="3">
        <f>$E19*MAC!X19</f>
        <v>1.0235453557431586</v>
      </c>
    </row>
    <row r="20" spans="1:27" ht="15.75">
      <c r="A20" s="1">
        <v>25</v>
      </c>
      <c r="B20" s="1" t="s">
        <v>31</v>
      </c>
      <c r="C20" s="23">
        <v>0.06057986382848979</v>
      </c>
      <c r="D20" s="1">
        <f>C20*AtomW!C20</f>
        <v>3.3281395274228998</v>
      </c>
      <c r="E20" s="1">
        <f t="shared" si="0"/>
        <v>0.0037846433940253643</v>
      </c>
      <c r="F20" s="3">
        <f>$E20*MAC!C20</f>
        <v>0.45794185067706905</v>
      </c>
      <c r="G20" s="3">
        <f>$E20*MAC!D20</f>
        <v>0.57148115249783</v>
      </c>
      <c r="H20" s="3">
        <f>$E20*MAC!E20</f>
        <v>0.1903675627194758</v>
      </c>
      <c r="I20" s="3">
        <f>$E20*MAC!F20</f>
        <v>0.08515447636557069</v>
      </c>
      <c r="J20" s="3">
        <f>$E20*MAC!G20</f>
        <v>0.04541572072830437</v>
      </c>
      <c r="K20" s="3">
        <f>$E20*MAC!H20</f>
        <v>0.0270223538333411</v>
      </c>
      <c r="L20" s="3">
        <f>$E20*MAC!I20</f>
        <v>0.017447206046456932</v>
      </c>
      <c r="M20" s="3">
        <f>$E20*MAC!J20</f>
        <v>0.011997319559060405</v>
      </c>
      <c r="N20" s="3">
        <f>$E20*MAC!K20</f>
        <v>0.008666833372318085</v>
      </c>
      <c r="O20" s="3">
        <f>$E20*MAC!L20</f>
        <v>0.006471740203783373</v>
      </c>
      <c r="P20" s="3">
        <f>$E20*MAC!M20</f>
        <v>0.005033575714053735</v>
      </c>
      <c r="Q20" s="3">
        <f>$E20*MAC!N20</f>
        <v>0.004011721997666886</v>
      </c>
      <c r="R20" s="3">
        <f>$E20*MAC!O20</f>
        <v>0.0032775011792259656</v>
      </c>
      <c r="S20" s="3">
        <f>$E20*MAC!P20</f>
        <v>0.0027325125304863127</v>
      </c>
      <c r="T20" s="3">
        <f>$E20*MAC!Q20</f>
        <v>0.0023237710439315737</v>
      </c>
      <c r="U20" s="3">
        <f>$E20*MAC!R20</f>
        <v>0.0020096456422274687</v>
      </c>
      <c r="V20" s="3">
        <f>$E20*MAC!S20</f>
        <v>0.006320354468022358</v>
      </c>
      <c r="W20" s="3">
        <f>$E20*MAC!T20</f>
        <v>1.392748769001334</v>
      </c>
      <c r="X20" s="3">
        <f>$E20*MAC!U20</f>
        <v>1.392748769001334</v>
      </c>
      <c r="Y20" s="3">
        <f>$E20*MAC!V20</f>
        <v>1.392748769001334</v>
      </c>
      <c r="Z20" s="3">
        <f>$E20*MAC!W20</f>
        <v>1.392748769001334</v>
      </c>
      <c r="AA20" s="3">
        <f>$E20*MAC!X20</f>
        <v>1.3889641256073086</v>
      </c>
    </row>
    <row r="21" spans="1:27" ht="15.75">
      <c r="A21" s="1">
        <v>26</v>
      </c>
      <c r="B21" s="1" t="s">
        <v>32</v>
      </c>
      <c r="C21" s="45">
        <v>2.1606082995686533</v>
      </c>
      <c r="D21" s="1">
        <f>C21*AtomW!C21</f>
        <v>120.65917048941144</v>
      </c>
      <c r="E21" s="1">
        <f t="shared" si="0"/>
        <v>0.13720937140965767</v>
      </c>
      <c r="F21" s="3">
        <f>$E21*MAC!C21</f>
        <v>19.209311997352074</v>
      </c>
      <c r="G21" s="3">
        <f>$E21*MAC!D21</f>
        <v>23.46280251105146</v>
      </c>
      <c r="H21" s="3">
        <f>$E21*MAC!E21</f>
        <v>7.834655107491453</v>
      </c>
      <c r="I21" s="3">
        <f>$E21*MAC!F21</f>
        <v>3.526280845228202</v>
      </c>
      <c r="J21" s="3">
        <f>$E21*MAC!G21</f>
        <v>1.87976838831231</v>
      </c>
      <c r="K21" s="3">
        <f>$E21*MAC!H21</f>
        <v>1.1223726581309996</v>
      </c>
      <c r="L21" s="3">
        <f>$E21*MAC!I21</f>
        <v>0.7258375747570891</v>
      </c>
      <c r="M21" s="3">
        <f>$E21*MAC!J21</f>
        <v>0.4980700182170573</v>
      </c>
      <c r="N21" s="3">
        <f>$E21*MAC!K21</f>
        <v>0.3581164593792065</v>
      </c>
      <c r="O21" s="3">
        <f>$E21*MAC!L21</f>
        <v>0.268930367962929</v>
      </c>
      <c r="P21" s="3">
        <f>$E21*MAC!M21</f>
        <v>0.20718615082858308</v>
      </c>
      <c r="Q21" s="3">
        <f>$E21*MAC!N21</f>
        <v>0.1646512456915892</v>
      </c>
      <c r="R21" s="3">
        <f>$E21*MAC!O21</f>
        <v>0.1347396027242838</v>
      </c>
      <c r="S21" s="3">
        <f>$E21*MAC!P21</f>
        <v>0.11196284707028065</v>
      </c>
      <c r="T21" s="3">
        <f>$E21*MAC!Q21</f>
        <v>0.09481167564407345</v>
      </c>
      <c r="U21" s="3">
        <f>$E21*MAC!R21</f>
        <v>0.08163957598874631</v>
      </c>
      <c r="V21" s="3">
        <f>$E21*MAC!S21</f>
        <v>0.2620698993924461</v>
      </c>
      <c r="W21" s="3">
        <f>$E21*MAC!T21</f>
        <v>7.313259496134753</v>
      </c>
      <c r="X21" s="3">
        <f>$E21*MAC!U21</f>
        <v>7.299538558993788</v>
      </c>
      <c r="Y21" s="3">
        <f>$E21*MAC!V21</f>
        <v>7.299538558993788</v>
      </c>
      <c r="Z21" s="3">
        <f>$E21*MAC!W21</f>
        <v>55.98142353514033</v>
      </c>
      <c r="AA21" s="3">
        <f>$E21*MAC!X21</f>
        <v>55.84421416373067</v>
      </c>
    </row>
    <row r="22" spans="1:27" ht="15.75">
      <c r="A22" s="1">
        <v>27</v>
      </c>
      <c r="B22" s="1" t="s">
        <v>33</v>
      </c>
      <c r="C22" s="14"/>
      <c r="D22" s="1">
        <f>C22*AtomW!C22</f>
        <v>0</v>
      </c>
      <c r="E22" s="1">
        <f t="shared" si="0"/>
        <v>0</v>
      </c>
      <c r="F22" s="3">
        <f>$E22*MAC!C22</f>
        <v>0</v>
      </c>
      <c r="G22" s="3">
        <f>$E22*MAC!D22</f>
        <v>0</v>
      </c>
      <c r="H22" s="3">
        <f>$E22*MAC!E22</f>
        <v>0</v>
      </c>
      <c r="I22" s="3">
        <f>$E22*MAC!F22</f>
        <v>0</v>
      </c>
      <c r="J22" s="3">
        <f>$E22*MAC!G22</f>
        <v>0</v>
      </c>
      <c r="K22" s="3">
        <f>$E22*MAC!H22</f>
        <v>0</v>
      </c>
      <c r="L22" s="3">
        <f>$E22*MAC!I22</f>
        <v>0</v>
      </c>
      <c r="M22" s="3">
        <f>$E22*MAC!J22</f>
        <v>0</v>
      </c>
      <c r="N22" s="3">
        <f>$E22*MAC!K22</f>
        <v>0</v>
      </c>
      <c r="O22" s="3">
        <f>$E22*MAC!L22</f>
        <v>0</v>
      </c>
      <c r="P22" s="3">
        <f>$E22*MAC!M22</f>
        <v>0</v>
      </c>
      <c r="Q22" s="3">
        <f>$E22*MAC!N22</f>
        <v>0</v>
      </c>
      <c r="R22" s="3">
        <f>$E22*MAC!O22</f>
        <v>0</v>
      </c>
      <c r="S22" s="3">
        <f>$E22*MAC!P22</f>
        <v>0</v>
      </c>
      <c r="T22" s="3">
        <f>$E22*MAC!Q22</f>
        <v>0</v>
      </c>
      <c r="U22" s="3">
        <f>$E22*MAC!R22</f>
        <v>0</v>
      </c>
      <c r="V22" s="3">
        <f>$E22*MAC!S22</f>
        <v>0</v>
      </c>
      <c r="W22" s="3">
        <f>$E22*MAC!T22</f>
        <v>0</v>
      </c>
      <c r="X22" s="3">
        <f>$E22*MAC!U22</f>
        <v>0</v>
      </c>
      <c r="Y22" s="3">
        <f>$E22*MAC!V22</f>
        <v>0</v>
      </c>
      <c r="Z22" s="3">
        <f>$E22*MAC!W22</f>
        <v>0</v>
      </c>
      <c r="AA22" s="3">
        <f>$E22*MAC!X22</f>
        <v>0</v>
      </c>
    </row>
    <row r="23" spans="1:27" ht="15.75">
      <c r="A23" s="1">
        <v>28</v>
      </c>
      <c r="B23" s="1" t="s">
        <v>34</v>
      </c>
      <c r="C23" s="23">
        <v>0</v>
      </c>
      <c r="D23" s="1">
        <f>C23*AtomW!C23</f>
        <v>0</v>
      </c>
      <c r="E23" s="1">
        <f t="shared" si="0"/>
        <v>0</v>
      </c>
      <c r="F23" s="3">
        <f>$E23*MAC!C23</f>
        <v>0</v>
      </c>
      <c r="G23" s="3">
        <f>$E23*MAC!D23</f>
        <v>0</v>
      </c>
      <c r="H23" s="3">
        <f>$E23*MAC!E23</f>
        <v>0</v>
      </c>
      <c r="I23" s="3">
        <f>$E23*MAC!F23</f>
        <v>0</v>
      </c>
      <c r="J23" s="3">
        <f>$E23*MAC!G23</f>
        <v>0</v>
      </c>
      <c r="K23" s="3">
        <f>$E23*MAC!H23</f>
        <v>0</v>
      </c>
      <c r="L23" s="3">
        <f>$E23*MAC!I23</f>
        <v>0</v>
      </c>
      <c r="M23" s="3">
        <f>$E23*MAC!J23</f>
        <v>0</v>
      </c>
      <c r="N23" s="3">
        <f>$E23*MAC!K23</f>
        <v>0</v>
      </c>
      <c r="O23" s="3">
        <f>$E23*MAC!L23</f>
        <v>0</v>
      </c>
      <c r="P23" s="3">
        <f>$E23*MAC!M23</f>
        <v>0</v>
      </c>
      <c r="Q23" s="3">
        <f>$E23*MAC!N23</f>
        <v>0</v>
      </c>
      <c r="R23" s="3">
        <f>$E23*MAC!O23</f>
        <v>0</v>
      </c>
      <c r="S23" s="3">
        <f>$E23*MAC!P23</f>
        <v>0</v>
      </c>
      <c r="T23" s="3">
        <f>$E23*MAC!Q23</f>
        <v>0</v>
      </c>
      <c r="U23" s="3">
        <f>$E23*MAC!R23</f>
        <v>0</v>
      </c>
      <c r="V23" s="3">
        <f>$E23*MAC!S23</f>
        <v>0</v>
      </c>
      <c r="W23" s="3">
        <f>$E23*MAC!T23</f>
        <v>0</v>
      </c>
      <c r="X23" s="3">
        <f>$E23*MAC!U23</f>
        <v>0</v>
      </c>
      <c r="Y23" s="3">
        <f>$E23*MAC!V23</f>
        <v>0</v>
      </c>
      <c r="Z23" s="3">
        <f>$E23*MAC!W23</f>
        <v>0</v>
      </c>
      <c r="AA23" s="3">
        <f>$E23*MAC!X23</f>
        <v>0</v>
      </c>
    </row>
    <row r="24" spans="1:27" ht="15.75">
      <c r="A24" s="1">
        <v>30</v>
      </c>
      <c r="B24" s="1" t="s">
        <v>35</v>
      </c>
      <c r="C24" s="13"/>
      <c r="D24" s="1">
        <f>C24*AtomW!C24</f>
        <v>0</v>
      </c>
      <c r="E24" s="1">
        <f t="shared" si="0"/>
        <v>0</v>
      </c>
      <c r="F24" s="3">
        <f>$E24*MAC!C24</f>
        <v>0</v>
      </c>
      <c r="G24" s="3">
        <f>$E24*MAC!D24</f>
        <v>0</v>
      </c>
      <c r="H24" s="3">
        <f>$E24*MAC!E24</f>
        <v>0</v>
      </c>
      <c r="I24" s="3">
        <f>$E24*MAC!F24</f>
        <v>0</v>
      </c>
      <c r="J24" s="3">
        <f>$E24*MAC!G24</f>
        <v>0</v>
      </c>
      <c r="K24" s="3">
        <f>$E24*MAC!H24</f>
        <v>0</v>
      </c>
      <c r="L24" s="3">
        <f>$E24*MAC!I24</f>
        <v>0</v>
      </c>
      <c r="M24" s="3">
        <f>$E24*MAC!J24</f>
        <v>0</v>
      </c>
      <c r="N24" s="3">
        <f>$E24*MAC!K24</f>
        <v>0</v>
      </c>
      <c r="O24" s="3">
        <f>$E24*MAC!L24</f>
        <v>0</v>
      </c>
      <c r="P24" s="3">
        <f>$E24*MAC!M24</f>
        <v>0</v>
      </c>
      <c r="Q24" s="3">
        <f>$E24*MAC!N24</f>
        <v>0</v>
      </c>
      <c r="R24" s="3">
        <f>$E24*MAC!O24</f>
        <v>0</v>
      </c>
      <c r="S24" s="3">
        <f>$E24*MAC!P24</f>
        <v>0</v>
      </c>
      <c r="T24" s="3">
        <f>$E24*MAC!Q24</f>
        <v>0</v>
      </c>
      <c r="U24" s="3">
        <f>$E24*MAC!R24</f>
        <v>0</v>
      </c>
      <c r="V24" s="3">
        <f>$E24*MAC!S24</f>
        <v>0</v>
      </c>
      <c r="W24" s="3">
        <f>$E24*MAC!T24</f>
        <v>0</v>
      </c>
      <c r="X24" s="3">
        <f>$E24*MAC!U24</f>
        <v>0</v>
      </c>
      <c r="Y24" s="3">
        <f>$E24*MAC!V24</f>
        <v>0</v>
      </c>
      <c r="Z24" s="3">
        <f>$E24*MAC!W24</f>
        <v>0</v>
      </c>
      <c r="AA24" s="3">
        <f>$E24*MAC!X24</f>
        <v>0</v>
      </c>
    </row>
    <row r="25" spans="1:27" ht="15.75">
      <c r="A25" s="1">
        <v>40</v>
      </c>
      <c r="B25" s="1" t="s">
        <v>36</v>
      </c>
      <c r="C25" s="13"/>
      <c r="D25" s="1">
        <f>C25*AtomW!C25</f>
        <v>0</v>
      </c>
      <c r="E25" s="1">
        <f t="shared" si="0"/>
        <v>0</v>
      </c>
      <c r="F25" s="3">
        <f>$E25*MAC!C25</f>
        <v>0</v>
      </c>
      <c r="G25" s="3">
        <f>$E25*MAC!D25</f>
        <v>0</v>
      </c>
      <c r="H25" s="3">
        <f>$E25*MAC!E25</f>
        <v>0</v>
      </c>
      <c r="I25" s="3">
        <f>$E25*MAC!F25</f>
        <v>0</v>
      </c>
      <c r="J25" s="3">
        <f>$E25*MAC!G25</f>
        <v>0</v>
      </c>
      <c r="K25" s="3">
        <f>$E25*MAC!H25</f>
        <v>0</v>
      </c>
      <c r="L25" s="3">
        <f>$E25*MAC!I25</f>
        <v>0</v>
      </c>
      <c r="M25" s="3">
        <f>$E25*MAC!J25</f>
        <v>0</v>
      </c>
      <c r="N25" s="3">
        <f>$E25*MAC!K25</f>
        <v>0</v>
      </c>
      <c r="O25" s="3">
        <f>$E25*MAC!L25</f>
        <v>0</v>
      </c>
      <c r="P25" s="3">
        <f>$E25*MAC!M25</f>
        <v>0</v>
      </c>
      <c r="Q25" s="3">
        <f>$E25*MAC!N25</f>
        <v>0</v>
      </c>
      <c r="R25" s="3">
        <f>$E25*MAC!O25</f>
        <v>0</v>
      </c>
      <c r="S25" s="3">
        <f>$E25*MAC!P25</f>
        <v>0</v>
      </c>
      <c r="T25" s="3">
        <f>$E25*MAC!Q25</f>
        <v>0</v>
      </c>
      <c r="U25" s="3">
        <f>$E25*MAC!R25</f>
        <v>0</v>
      </c>
      <c r="V25" s="3">
        <f>$E25*MAC!S25</f>
        <v>0</v>
      </c>
      <c r="W25" s="3">
        <f>$E25*MAC!T25</f>
        <v>0</v>
      </c>
      <c r="X25" s="3">
        <f>$E25*MAC!U25</f>
        <v>0</v>
      </c>
      <c r="Y25" s="3">
        <f>$E25*MAC!V25</f>
        <v>0</v>
      </c>
      <c r="Z25" s="3">
        <f>$E25*MAC!W25</f>
        <v>0</v>
      </c>
      <c r="AA25" s="3">
        <f>$E25*MAC!X25</f>
        <v>0</v>
      </c>
    </row>
    <row r="26" ht="15.75">
      <c r="C26" s="5"/>
    </row>
    <row r="27" spans="2:27" ht="15.75">
      <c r="B27" s="1" t="s">
        <v>37</v>
      </c>
      <c r="C27" s="13">
        <f>SUM(C3:C25)</f>
        <v>40.027571258837064</v>
      </c>
      <c r="D27" s="1">
        <f>SUM(D3:D25)</f>
        <v>879.3799523296897</v>
      </c>
      <c r="E27" s="1">
        <f>SUM(E3:E25)</f>
        <v>1.0000000000000002</v>
      </c>
      <c r="F27" s="1">
        <f aca="true" t="shared" si="1" ref="F27:U27">SUM(F3:F25)</f>
        <v>134.92543368358184</v>
      </c>
      <c r="G27" s="1">
        <f t="shared" si="1"/>
        <v>40.04006796229116</v>
      </c>
      <c r="H27" s="1">
        <f t="shared" si="1"/>
        <v>12.922695971337712</v>
      </c>
      <c r="I27" s="1">
        <f t="shared" si="1"/>
        <v>5.767194112749279</v>
      </c>
      <c r="J27" s="1">
        <f t="shared" si="1"/>
        <v>3.099515696239031</v>
      </c>
      <c r="K27" s="1">
        <f t="shared" si="1"/>
        <v>1.8921560678274114</v>
      </c>
      <c r="L27" s="1">
        <f t="shared" si="1"/>
        <v>1.2642936852961786</v>
      </c>
      <c r="M27" s="1">
        <f t="shared" si="1"/>
        <v>0.9070346709832227</v>
      </c>
      <c r="N27" s="1">
        <f t="shared" si="1"/>
        <v>0.6877444366085228</v>
      </c>
      <c r="O27" s="1">
        <f t="shared" si="1"/>
        <v>0.54722158689707</v>
      </c>
      <c r="P27" s="1">
        <f t="shared" si="1"/>
        <v>0.45074844008436066</v>
      </c>
      <c r="Q27" s="1">
        <f t="shared" si="1"/>
        <v>0.3839143383083481</v>
      </c>
      <c r="R27" s="1">
        <f t="shared" si="1"/>
        <v>0.3354242154754152</v>
      </c>
      <c r="S27" s="1">
        <f t="shared" si="1"/>
        <v>0.29891537800287016</v>
      </c>
      <c r="T27" s="1">
        <f t="shared" si="1"/>
        <v>0.27106994220002967</v>
      </c>
      <c r="U27" s="1">
        <f t="shared" si="1"/>
        <v>0.24945135670167484</v>
      </c>
      <c r="V27" s="1">
        <f aca="true" t="shared" si="2" ref="V27:AA27">SUM(V3:V25)</f>
        <v>0.5365367650101371</v>
      </c>
      <c r="W27" s="1">
        <f t="shared" si="2"/>
        <v>51.87576817463837</v>
      </c>
      <c r="X27" s="1">
        <f t="shared" si="2"/>
        <v>51.780388576506304</v>
      </c>
      <c r="Y27" s="1">
        <f t="shared" si="2"/>
        <v>51.780388576506304</v>
      </c>
      <c r="Z27" s="1">
        <f t="shared" si="2"/>
        <v>100.46227355265285</v>
      </c>
      <c r="AA27" s="1">
        <f t="shared" si="2"/>
        <v>100.27788296373225</v>
      </c>
    </row>
    <row r="28" spans="2:27" ht="15.75">
      <c r="B28" s="1" t="s">
        <v>38</v>
      </c>
      <c r="F28" s="9">
        <f aca="true" t="shared" si="3" ref="F28:V28">F27*$D1</f>
        <v>459.3282578507548</v>
      </c>
      <c r="G28" s="9">
        <f t="shared" si="3"/>
        <v>136.30887935091337</v>
      </c>
      <c r="H28" s="9">
        <f t="shared" si="3"/>
        <v>43.992887517187214</v>
      </c>
      <c r="I28" s="9">
        <f t="shared" si="3"/>
        <v>19.633327477075948</v>
      </c>
      <c r="J28" s="9">
        <f t="shared" si="3"/>
        <v>10.551718131018195</v>
      </c>
      <c r="K28" s="9">
        <f t="shared" si="3"/>
        <v>6.441489395209977</v>
      </c>
      <c r="L28" s="9">
        <f t="shared" si="3"/>
        <v>4.304050022478962</v>
      </c>
      <c r="M28" s="9">
        <f t="shared" si="3"/>
        <v>3.087828913042454</v>
      </c>
      <c r="N28" s="9">
        <f t="shared" si="3"/>
        <v>2.3412965612900707</v>
      </c>
      <c r="O28" s="9">
        <f t="shared" si="3"/>
        <v>1.8629129535148732</v>
      </c>
      <c r="P28" s="9">
        <f t="shared" si="3"/>
        <v>1.534488272970348</v>
      </c>
      <c r="Q28" s="9">
        <f t="shared" si="3"/>
        <v>1.3069641457862275</v>
      </c>
      <c r="R28" s="9">
        <f t="shared" si="3"/>
        <v>1.1418886441869287</v>
      </c>
      <c r="S28" s="9">
        <f t="shared" si="3"/>
        <v>1.0176011747706935</v>
      </c>
      <c r="T28" s="9">
        <f t="shared" si="3"/>
        <v>0.9228066266471093</v>
      </c>
      <c r="U28" s="9">
        <f t="shared" si="3"/>
        <v>0.8492102190384138</v>
      </c>
      <c r="V28" s="9">
        <f t="shared" si="3"/>
        <v>1.8265384873465447</v>
      </c>
      <c r="W28" s="9">
        <f>W27*$D1</f>
        <v>176.60129428381995</v>
      </c>
      <c r="X28" s="9">
        <f>X27*$D1</f>
        <v>176.2765923840488</v>
      </c>
      <c r="Y28" s="9">
        <f>Y27*$D1</f>
        <v>176.2765923840488</v>
      </c>
      <c r="Z28" s="9">
        <f>Z27*$D1</f>
        <v>342.0049121271128</v>
      </c>
      <c r="AA28" s="9">
        <f>AA27*$D1</f>
        <v>341.3771890532586</v>
      </c>
    </row>
    <row r="30" spans="1:11" ht="15.75">
      <c r="A30" s="1" t="s">
        <v>39</v>
      </c>
      <c r="B30" s="1" t="s">
        <v>38</v>
      </c>
      <c r="C30" s="1" t="s">
        <v>40</v>
      </c>
      <c r="F30" s="1" t="s">
        <v>41</v>
      </c>
      <c r="G30" s="1" t="s">
        <v>231</v>
      </c>
      <c r="H30" s="1" t="s">
        <v>42</v>
      </c>
      <c r="J30" s="1" t="s">
        <v>231</v>
      </c>
      <c r="K30" s="1" t="s">
        <v>42</v>
      </c>
    </row>
    <row r="31" spans="2:11" ht="15.75">
      <c r="B31" s="10">
        <f>A1</f>
        <v>0</v>
      </c>
      <c r="C31" s="10"/>
      <c r="E31" s="1" t="s">
        <v>43</v>
      </c>
      <c r="F31" s="1">
        <f>C9/(C9+C21)</f>
        <v>0.717348932323912</v>
      </c>
      <c r="G31" s="4">
        <f>4.4048-1.1353*F31-0.0435*F31^2</f>
        <v>3.5680091142869403</v>
      </c>
      <c r="H31" s="1" t="s">
        <v>44</v>
      </c>
      <c r="I31" s="1" t="s">
        <v>45</v>
      </c>
      <c r="J31" s="1">
        <v>3.213</v>
      </c>
      <c r="K31" s="1" t="s">
        <v>46</v>
      </c>
    </row>
    <row r="32" spans="2:11" ht="15.75">
      <c r="B32" s="10" t="str">
        <f>B1</f>
        <v>opx_ALH84001</v>
      </c>
      <c r="C32" s="10"/>
      <c r="E32" s="1" t="s">
        <v>47</v>
      </c>
      <c r="F32" s="1">
        <f>C9/(C9+C21)</f>
        <v>0.717348932323912</v>
      </c>
      <c r="G32" s="4">
        <f>J35*F32+J36*(1-F32)</f>
        <v>3.404311887764177</v>
      </c>
      <c r="I32" s="1" t="s">
        <v>48</v>
      </c>
      <c r="J32" s="1">
        <v>4.393</v>
      </c>
      <c r="K32" s="1" t="s">
        <v>49</v>
      </c>
    </row>
    <row r="33" spans="1:11" ht="15.75">
      <c r="A33" s="1">
        <f>F2</f>
        <v>5</v>
      </c>
      <c r="B33" s="5">
        <f>F28</f>
        <v>459.3282578507548</v>
      </c>
      <c r="C33" s="7">
        <f>-LN(0.5)/B33</f>
        <v>0.0015090453694341685</v>
      </c>
      <c r="E33" s="1" t="s">
        <v>50</v>
      </c>
      <c r="F33" s="1">
        <f>C9/(C9+C21)</f>
        <v>0.717348932323912</v>
      </c>
      <c r="G33" s="4">
        <f>J37*F33+J38*(1-F33)</f>
        <v>3.3773411290250115</v>
      </c>
      <c r="I33" s="1" t="s">
        <v>51</v>
      </c>
      <c r="J33" s="4">
        <v>3.2</v>
      </c>
      <c r="K33" s="1" t="s">
        <v>49</v>
      </c>
    </row>
    <row r="34" spans="1:11" ht="15.75">
      <c r="A34" s="1">
        <f>G2</f>
        <v>10</v>
      </c>
      <c r="B34" s="5">
        <f>G28</f>
        <v>136.30887935091337</v>
      </c>
      <c r="C34" s="7">
        <f aca="true" t="shared" si="4" ref="C34:C54">-LN(0.5)/B34</f>
        <v>0.005085121261803556</v>
      </c>
      <c r="E34" s="1" t="s">
        <v>52</v>
      </c>
      <c r="F34" s="1">
        <f>C16/(C16+C8)</f>
        <v>0.9683326663107612</v>
      </c>
      <c r="G34" s="4">
        <f>J40*F34+J41*(1-F34)</f>
        <v>2.7555665732835064</v>
      </c>
      <c r="I34" s="1" t="s">
        <v>53</v>
      </c>
      <c r="J34" s="4">
        <v>3.27</v>
      </c>
      <c r="K34" s="1" t="s">
        <v>49</v>
      </c>
    </row>
    <row r="35" spans="1:11" ht="15.75">
      <c r="A35" s="1">
        <f>H2</f>
        <v>15</v>
      </c>
      <c r="B35" s="5">
        <f>H28</f>
        <v>43.992887517187214</v>
      </c>
      <c r="C35" s="7">
        <f t="shared" si="4"/>
        <v>0.015755891910690004</v>
      </c>
      <c r="I35" s="1" t="s">
        <v>54</v>
      </c>
      <c r="J35" s="1">
        <v>3.209</v>
      </c>
      <c r="K35" s="1" t="s">
        <v>49</v>
      </c>
    </row>
    <row r="36" spans="1:11" ht="15.75">
      <c r="A36" s="1">
        <f>I2</f>
        <v>20</v>
      </c>
      <c r="B36" s="5">
        <f>I28</f>
        <v>19.633327477075948</v>
      </c>
      <c r="C36" s="7">
        <f t="shared" si="4"/>
        <v>0.03530462074598767</v>
      </c>
      <c r="I36" s="1" t="s">
        <v>55</v>
      </c>
      <c r="J36" s="4">
        <v>3.9</v>
      </c>
      <c r="K36" s="1" t="s">
        <v>49</v>
      </c>
    </row>
    <row r="37" spans="1:11" ht="15.75">
      <c r="A37" s="1">
        <f>J2</f>
        <v>25</v>
      </c>
      <c r="B37" s="5">
        <f>J28</f>
        <v>10.551718131018195</v>
      </c>
      <c r="C37" s="7">
        <f t="shared" si="4"/>
        <v>0.0656904564691077</v>
      </c>
      <c r="I37" s="1" t="s">
        <v>56</v>
      </c>
      <c r="J37" s="1">
        <v>3.277</v>
      </c>
      <c r="K37" s="1" t="s">
        <v>49</v>
      </c>
    </row>
    <row r="38" spans="1:11" ht="15.75">
      <c r="A38" s="1">
        <f>K2</f>
        <v>30</v>
      </c>
      <c r="B38" s="5">
        <f>K28</f>
        <v>6.441489395209977</v>
      </c>
      <c r="C38" s="7">
        <f t="shared" si="4"/>
        <v>0.1076066633091694</v>
      </c>
      <c r="I38" s="1" t="s">
        <v>57</v>
      </c>
      <c r="J38" s="1">
        <v>3.632</v>
      </c>
      <c r="K38" s="1" t="s">
        <v>49</v>
      </c>
    </row>
    <row r="39" spans="1:11" ht="15.75">
      <c r="A39" s="1">
        <f>L2</f>
        <v>35</v>
      </c>
      <c r="B39" s="5">
        <f>L28</f>
        <v>4.304050022478962</v>
      </c>
      <c r="C39" s="7">
        <f t="shared" si="4"/>
        <v>0.16104533565823198</v>
      </c>
      <c r="I39" s="1" t="s">
        <v>58</v>
      </c>
      <c r="J39" s="1">
        <v>2.909</v>
      </c>
      <c r="K39" s="1" t="s">
        <v>49</v>
      </c>
    </row>
    <row r="40" spans="1:11" ht="15.75">
      <c r="A40" s="1">
        <f>M2</f>
        <v>40</v>
      </c>
      <c r="B40" s="5">
        <f>M28</f>
        <v>3.087828913042454</v>
      </c>
      <c r="C40" s="7">
        <f t="shared" si="4"/>
        <v>0.22447719743545755</v>
      </c>
      <c r="I40" s="1" t="s">
        <v>59</v>
      </c>
      <c r="J40" s="4">
        <v>2.76</v>
      </c>
      <c r="K40" s="1" t="s">
        <v>49</v>
      </c>
    </row>
    <row r="41" spans="1:11" ht="15.75">
      <c r="A41" s="1">
        <f>N2</f>
        <v>45</v>
      </c>
      <c r="B41" s="5">
        <f>N28</f>
        <v>2.3412965612900707</v>
      </c>
      <c r="C41" s="7">
        <f t="shared" si="4"/>
        <v>0.29605270516350835</v>
      </c>
      <c r="I41" s="1" t="s">
        <v>60</v>
      </c>
      <c r="J41" s="4">
        <v>2.62</v>
      </c>
      <c r="K41" s="1" t="s">
        <v>49</v>
      </c>
    </row>
    <row r="42" spans="1:11" ht="15.75">
      <c r="A42" s="1">
        <f>O2</f>
        <v>50</v>
      </c>
      <c r="B42" s="5">
        <f>O28</f>
        <v>1.8629129535148732</v>
      </c>
      <c r="C42" s="7">
        <f t="shared" si="4"/>
        <v>0.372077063102783</v>
      </c>
      <c r="I42" s="1" t="s">
        <v>61</v>
      </c>
      <c r="J42" s="4">
        <v>2.57</v>
      </c>
      <c r="K42" s="1" t="s">
        <v>49</v>
      </c>
    </row>
    <row r="43" spans="1:11" ht="15.75">
      <c r="A43" s="1">
        <f>P2</f>
        <v>55</v>
      </c>
      <c r="B43" s="5">
        <f>P28</f>
        <v>1.534488272970348</v>
      </c>
      <c r="C43" s="7">
        <f t="shared" si="4"/>
        <v>0.45171226966642286</v>
      </c>
      <c r="I43" s="1" t="s">
        <v>62</v>
      </c>
      <c r="J43" s="4">
        <v>2.56</v>
      </c>
      <c r="K43" s="1" t="s">
        <v>49</v>
      </c>
    </row>
    <row r="44" spans="1:11" ht="15.75">
      <c r="A44" s="1">
        <f>Q2</f>
        <v>60</v>
      </c>
      <c r="B44" s="5">
        <f>Q28</f>
        <v>1.3069641457862275</v>
      </c>
      <c r="C44" s="7">
        <f t="shared" si="4"/>
        <v>0.5303490404038362</v>
      </c>
      <c r="I44" s="1" t="s">
        <v>63</v>
      </c>
      <c r="J44" s="4">
        <v>3.51</v>
      </c>
      <c r="K44" s="1" t="s">
        <v>49</v>
      </c>
    </row>
    <row r="45" spans="1:11" ht="15.75">
      <c r="A45" s="1">
        <f>R2</f>
        <v>65</v>
      </c>
      <c r="B45" s="5">
        <f>R28</f>
        <v>1.1418886441869287</v>
      </c>
      <c r="C45" s="7">
        <f t="shared" si="4"/>
        <v>0.6070181922629543</v>
      </c>
      <c r="I45" s="1" t="s">
        <v>64</v>
      </c>
      <c r="J45" s="1">
        <v>4.318</v>
      </c>
      <c r="K45" s="1" t="s">
        <v>49</v>
      </c>
    </row>
    <row r="46" spans="1:11" ht="15.75">
      <c r="A46" s="1">
        <f>S2</f>
        <v>70</v>
      </c>
      <c r="B46" s="5">
        <f>S28</f>
        <v>1.0176011747706935</v>
      </c>
      <c r="C46" s="7">
        <f t="shared" si="4"/>
        <v>0.6811579995631779</v>
      </c>
      <c r="I46" s="1" t="s">
        <v>65</v>
      </c>
      <c r="J46" s="4">
        <v>4.19</v>
      </c>
      <c r="K46" s="1" t="s">
        <v>49</v>
      </c>
    </row>
    <row r="47" spans="1:12" ht="15.75">
      <c r="A47" s="1">
        <f>T2</f>
        <v>75</v>
      </c>
      <c r="B47" s="5">
        <f>T28</f>
        <v>0.9228066266471093</v>
      </c>
      <c r="C47" s="7">
        <f t="shared" si="4"/>
        <v>0.7511293921657238</v>
      </c>
      <c r="I47" s="1" t="s">
        <v>66</v>
      </c>
      <c r="J47" s="1">
        <v>3.848</v>
      </c>
      <c r="K47" s="1" t="s">
        <v>67</v>
      </c>
      <c r="L47" s="1" t="s">
        <v>68</v>
      </c>
    </row>
    <row r="48" spans="1:11" ht="15.75">
      <c r="A48" s="1">
        <f>U2</f>
        <v>80</v>
      </c>
      <c r="B48" s="5">
        <f>U28</f>
        <v>0.8492102190384138</v>
      </c>
      <c r="C48" s="7">
        <f t="shared" si="4"/>
        <v>0.8162256706529234</v>
      </c>
      <c r="I48" s="1" t="s">
        <v>69</v>
      </c>
      <c r="J48" s="1">
        <v>3.595</v>
      </c>
      <c r="K48" s="1" t="s">
        <v>49</v>
      </c>
    </row>
    <row r="49" spans="1:11" ht="15.75">
      <c r="A49" s="1">
        <v>50.5</v>
      </c>
      <c r="B49" s="5">
        <f>V28</f>
        <v>1.8265384873465447</v>
      </c>
      <c r="C49" s="7">
        <f t="shared" si="4"/>
        <v>0.37948676436974316</v>
      </c>
      <c r="I49" s="1" t="s">
        <v>70</v>
      </c>
      <c r="J49" s="4">
        <v>3.86</v>
      </c>
      <c r="K49" s="1" t="s">
        <v>49</v>
      </c>
    </row>
    <row r="50" spans="1:11" ht="15.75">
      <c r="A50" s="1">
        <v>7.105</v>
      </c>
      <c r="B50" s="5">
        <f>W28</f>
        <v>176.60129428381995</v>
      </c>
      <c r="C50" s="7">
        <f t="shared" si="4"/>
        <v>0.003924926956911045</v>
      </c>
      <c r="I50" s="1" t="s">
        <v>71</v>
      </c>
      <c r="J50" s="4">
        <v>5.2</v>
      </c>
      <c r="K50" s="1" t="s">
        <v>49</v>
      </c>
    </row>
    <row r="51" spans="1:11" ht="15.75">
      <c r="A51" s="1">
        <v>7.11</v>
      </c>
      <c r="B51" s="5">
        <f>X28</f>
        <v>176.2765923840488</v>
      </c>
      <c r="C51" s="7">
        <f t="shared" si="4"/>
        <v>0.003932156681641572</v>
      </c>
      <c r="I51" s="1" t="s">
        <v>72</v>
      </c>
      <c r="J51" s="1">
        <v>3.583</v>
      </c>
      <c r="K51" s="1" t="s">
        <v>49</v>
      </c>
    </row>
    <row r="52" spans="1:11" ht="15.75">
      <c r="A52" s="1" t="s">
        <v>369</v>
      </c>
      <c r="B52" s="5">
        <f>Y28</f>
        <v>176.2765923840488</v>
      </c>
      <c r="C52" s="7">
        <f t="shared" si="4"/>
        <v>0.003932156681641572</v>
      </c>
      <c r="I52" s="1" t="s">
        <v>73</v>
      </c>
      <c r="J52" s="1">
        <v>4.265</v>
      </c>
      <c r="K52" s="1" t="s">
        <v>49</v>
      </c>
    </row>
    <row r="53" spans="1:11" ht="15.75">
      <c r="A53" s="1" t="s">
        <v>370</v>
      </c>
      <c r="B53" s="5">
        <f>Z28</f>
        <v>342.0049121271128</v>
      </c>
      <c r="C53" s="7">
        <f t="shared" si="4"/>
        <v>0.0020267170323633355</v>
      </c>
      <c r="I53" s="1" t="s">
        <v>74</v>
      </c>
      <c r="J53" s="1">
        <v>5.086</v>
      </c>
      <c r="K53" s="1" t="s">
        <v>49</v>
      </c>
    </row>
    <row r="54" spans="1:11" ht="15.75">
      <c r="A54" s="1">
        <v>7.115</v>
      </c>
      <c r="B54" s="5">
        <f>AA28</f>
        <v>341.3771890532586</v>
      </c>
      <c r="C54" s="7">
        <f t="shared" si="4"/>
        <v>0.0020304437519163203</v>
      </c>
      <c r="I54" s="1" t="s">
        <v>75</v>
      </c>
      <c r="J54" s="1">
        <v>4.414</v>
      </c>
      <c r="K54" s="1" t="s">
        <v>49</v>
      </c>
    </row>
    <row r="55" spans="9:12" ht="15.75">
      <c r="I55" s="1" t="s">
        <v>76</v>
      </c>
      <c r="J55" s="1">
        <v>4.771</v>
      </c>
      <c r="K55" s="1" t="s">
        <v>77</v>
      </c>
      <c r="L55" s="1" t="s">
        <v>68</v>
      </c>
    </row>
    <row r="56" spans="2:11" ht="15.75">
      <c r="B56" s="4">
        <f>D1</f>
        <v>3.404311887764177</v>
      </c>
      <c r="I56" s="1" t="s">
        <v>78</v>
      </c>
      <c r="J56" s="1">
        <v>7.875</v>
      </c>
      <c r="K56" s="1" t="s">
        <v>49</v>
      </c>
    </row>
    <row r="57" spans="2:11" ht="15.75">
      <c r="B57" s="10" t="str">
        <f>E1</f>
        <v>AGU ref.</v>
      </c>
      <c r="I57" s="1" t="s">
        <v>79</v>
      </c>
      <c r="J57" s="4">
        <v>8.91</v>
      </c>
      <c r="K57" s="1" t="s">
        <v>49</v>
      </c>
    </row>
    <row r="58" spans="9:11" ht="15.75">
      <c r="I58" s="1" t="s">
        <v>80</v>
      </c>
      <c r="J58" s="4">
        <v>4.83</v>
      </c>
      <c r="K58" s="1" t="s">
        <v>49</v>
      </c>
    </row>
    <row r="59" spans="9:12" ht="15.75">
      <c r="I59" s="1" t="s">
        <v>81</v>
      </c>
      <c r="J59" s="4">
        <v>4.956</v>
      </c>
      <c r="K59" s="1" t="s">
        <v>77</v>
      </c>
      <c r="L59" s="1" t="s">
        <v>82</v>
      </c>
    </row>
    <row r="60" spans="9:11" ht="15.75">
      <c r="I60" s="1" t="s">
        <v>83</v>
      </c>
      <c r="J60" s="1">
        <v>2.163</v>
      </c>
      <c r="K60" s="1" t="s">
        <v>49</v>
      </c>
    </row>
    <row r="61" spans="9:11" ht="15.75">
      <c r="I61" s="1" t="s">
        <v>84</v>
      </c>
      <c r="J61" s="4">
        <v>2.94</v>
      </c>
      <c r="K61" s="1" t="s">
        <v>49</v>
      </c>
    </row>
    <row r="62" spans="9:11" ht="15.75">
      <c r="I62" s="1" t="s">
        <v>85</v>
      </c>
      <c r="J62" s="4">
        <v>3.05</v>
      </c>
      <c r="K62" s="1" t="s">
        <v>49</v>
      </c>
    </row>
    <row r="63" spans="9:11" ht="15.75">
      <c r="I63" s="1" t="s">
        <v>86</v>
      </c>
      <c r="J63" s="1">
        <v>4.044</v>
      </c>
      <c r="K63" s="1" t="s">
        <v>49</v>
      </c>
    </row>
    <row r="64" spans="9:11" ht="15.75">
      <c r="I64" s="1" t="s">
        <v>87</v>
      </c>
      <c r="J64" s="1">
        <v>3.987</v>
      </c>
      <c r="K64" s="1" t="s">
        <v>49</v>
      </c>
    </row>
    <row r="65" spans="9:11" ht="15.75">
      <c r="I65" s="1" t="s">
        <v>88</v>
      </c>
      <c r="J65" s="1">
        <v>3.84</v>
      </c>
      <c r="K65" s="1" t="s">
        <v>77</v>
      </c>
    </row>
    <row r="66" spans="9:11" ht="15.75">
      <c r="I66" s="1" t="s">
        <v>89</v>
      </c>
      <c r="J66" s="4">
        <v>3.1</v>
      </c>
      <c r="K66" s="1" t="s">
        <v>49</v>
      </c>
    </row>
    <row r="67" spans="9:11" ht="15.75">
      <c r="I67" s="1" t="s">
        <v>90</v>
      </c>
      <c r="J67" s="1">
        <v>2.6</v>
      </c>
      <c r="K67" s="1" t="s">
        <v>49</v>
      </c>
    </row>
    <row r="68" spans="9:11" ht="15.75">
      <c r="I68" s="1" t="s">
        <v>91</v>
      </c>
      <c r="J68" s="1">
        <v>2.55</v>
      </c>
      <c r="K68" s="1" t="s">
        <v>49</v>
      </c>
    </row>
    <row r="69" spans="9:11" ht="15.75">
      <c r="I69" s="1" t="s">
        <v>92</v>
      </c>
      <c r="J69" s="1">
        <v>2.6</v>
      </c>
      <c r="K69" s="1" t="s">
        <v>49</v>
      </c>
    </row>
    <row r="70" spans="9:11" ht="15.75">
      <c r="I70" s="1" t="s">
        <v>93</v>
      </c>
      <c r="J70" s="1">
        <v>2.55</v>
      </c>
      <c r="K70" s="1" t="s">
        <v>49</v>
      </c>
    </row>
    <row r="71" spans="9:12" ht="15.75">
      <c r="I71" s="30" t="s">
        <v>94</v>
      </c>
      <c r="J71" s="1">
        <v>3.123</v>
      </c>
      <c r="K71" s="1" t="s">
        <v>77</v>
      </c>
      <c r="L71" s="1" t="s">
        <v>68</v>
      </c>
    </row>
    <row r="72" spans="9:12" ht="15.75">
      <c r="I72" s="1" t="s">
        <v>95</v>
      </c>
      <c r="J72" s="1">
        <v>3.215</v>
      </c>
      <c r="K72" s="1" t="s">
        <v>96</v>
      </c>
      <c r="L72" s="1" t="s">
        <v>97</v>
      </c>
    </row>
    <row r="73" spans="9:12" ht="15.75">
      <c r="I73" s="1" t="s">
        <v>98</v>
      </c>
      <c r="J73" s="1">
        <v>2.872</v>
      </c>
      <c r="K73" s="1" t="s">
        <v>96</v>
      </c>
      <c r="L73" s="1" t="s">
        <v>99</v>
      </c>
    </row>
    <row r="74" spans="9:12" ht="15.75">
      <c r="I74" s="1" t="s">
        <v>100</v>
      </c>
      <c r="J74" s="1">
        <v>2.834</v>
      </c>
      <c r="K74" s="1" t="s">
        <v>96</v>
      </c>
      <c r="L74" s="1" t="s">
        <v>101</v>
      </c>
    </row>
    <row r="75" spans="9:12" ht="15.75">
      <c r="I75" s="1" t="s">
        <v>102</v>
      </c>
      <c r="J75" s="1">
        <v>2.64</v>
      </c>
      <c r="K75" s="1" t="s">
        <v>96</v>
      </c>
      <c r="L75" s="1" t="s">
        <v>103</v>
      </c>
    </row>
    <row r="76" spans="9:11" ht="15.75">
      <c r="I76" s="1" t="s">
        <v>104</v>
      </c>
      <c r="J76" s="1">
        <v>2.648</v>
      </c>
      <c r="K76" s="1" t="s">
        <v>96</v>
      </c>
    </row>
    <row r="77" spans="9:11" ht="15.75">
      <c r="I77" s="1" t="s">
        <v>105</v>
      </c>
      <c r="J77" s="1">
        <v>4.786</v>
      </c>
      <c r="K77" s="1" t="s">
        <v>96</v>
      </c>
    </row>
    <row r="78" spans="9:11" ht="15.75">
      <c r="I78" s="1" t="s">
        <v>0</v>
      </c>
      <c r="J78" s="1">
        <v>4.668</v>
      </c>
      <c r="K78" s="1" t="s">
        <v>96</v>
      </c>
    </row>
    <row r="79" spans="9:10" ht="15.75">
      <c r="I79" s="1" t="s">
        <v>1</v>
      </c>
      <c r="J79" s="1">
        <v>2.698</v>
      </c>
    </row>
    <row r="80" spans="9:11" ht="15.75">
      <c r="I80" s="1" t="s">
        <v>510</v>
      </c>
      <c r="J80" s="4">
        <v>2.71</v>
      </c>
      <c r="K80" s="1" t="s">
        <v>49</v>
      </c>
    </row>
    <row r="81" spans="9:11" ht="15.75">
      <c r="I81" s="1" t="s">
        <v>511</v>
      </c>
      <c r="J81" s="1">
        <v>2.866</v>
      </c>
      <c r="K81" s="1" t="s">
        <v>49</v>
      </c>
    </row>
    <row r="82" spans="9:11" ht="15.75">
      <c r="I82" s="1" t="s">
        <v>512</v>
      </c>
      <c r="J82" s="1">
        <v>3.293</v>
      </c>
      <c r="K82" s="1" t="s">
        <v>96</v>
      </c>
    </row>
    <row r="83" spans="9:11" ht="15.75">
      <c r="I83" s="1" t="s">
        <v>513</v>
      </c>
      <c r="J83" s="4">
        <v>3.01</v>
      </c>
      <c r="K83" s="1" t="s">
        <v>49</v>
      </c>
    </row>
    <row r="84" spans="9:11" ht="15.75">
      <c r="I84" s="1" t="s">
        <v>514</v>
      </c>
      <c r="J84" s="1">
        <v>3.944</v>
      </c>
      <c r="K84" s="1" t="s">
        <v>49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78"/>
  <sheetViews>
    <sheetView workbookViewId="0" topLeftCell="B1">
      <selection activeCell="C6" sqref="C6"/>
    </sheetView>
  </sheetViews>
  <sheetFormatPr defaultColWidth="10.59765625" defaultRowHeight="15"/>
  <cols>
    <col min="1" max="16384" width="10.59765625" style="1" customWidth="1"/>
  </cols>
  <sheetData>
    <row r="1" spans="1:6" ht="15.75">
      <c r="A1" s="8"/>
      <c r="B1" s="8" t="s">
        <v>329</v>
      </c>
      <c r="C1" s="1" t="s">
        <v>171</v>
      </c>
      <c r="D1" s="12">
        <f>J78</f>
        <v>4.668</v>
      </c>
      <c r="E1" s="12" t="str">
        <f>K78</f>
        <v>AGU ref.</v>
      </c>
      <c r="F1" s="1" t="s">
        <v>172</v>
      </c>
    </row>
    <row r="2" spans="1:22" ht="15.75">
      <c r="A2" s="1" t="s">
        <v>346</v>
      </c>
      <c r="B2" s="1" t="s">
        <v>347</v>
      </c>
      <c r="C2" s="1" t="s">
        <v>166</v>
      </c>
      <c r="D2" s="1" t="s">
        <v>169</v>
      </c>
      <c r="E2" s="1" t="s">
        <v>167</v>
      </c>
      <c r="F2" s="9">
        <v>5</v>
      </c>
      <c r="G2" s="9">
        <v>10</v>
      </c>
      <c r="H2" s="9">
        <v>15</v>
      </c>
      <c r="I2" s="9">
        <v>20</v>
      </c>
      <c r="J2" s="9">
        <v>25</v>
      </c>
      <c r="K2" s="9">
        <v>30</v>
      </c>
      <c r="L2" s="9">
        <v>35</v>
      </c>
      <c r="M2" s="9">
        <v>40</v>
      </c>
      <c r="N2" s="9">
        <v>45</v>
      </c>
      <c r="O2" s="9">
        <v>50</v>
      </c>
      <c r="P2" s="9">
        <v>55</v>
      </c>
      <c r="Q2" s="9">
        <v>60</v>
      </c>
      <c r="R2" s="9">
        <v>65</v>
      </c>
      <c r="S2" s="9">
        <v>70</v>
      </c>
      <c r="T2" s="9">
        <v>75</v>
      </c>
      <c r="U2" s="9">
        <v>80</v>
      </c>
      <c r="V2" s="9">
        <v>50.5</v>
      </c>
    </row>
    <row r="3" spans="1:22" ht="15.75">
      <c r="A3" s="1">
        <v>1</v>
      </c>
      <c r="B3" s="1" t="s">
        <v>109</v>
      </c>
      <c r="C3" s="13"/>
      <c r="D3" s="1">
        <f>C3*AtomW!C3</f>
        <v>0</v>
      </c>
      <c r="E3" s="1">
        <f>D3/D$27</f>
        <v>0</v>
      </c>
      <c r="F3" s="3">
        <f>$E3*MAC!C3</f>
        <v>0</v>
      </c>
      <c r="G3" s="3">
        <f>$E3*MAC!D3</f>
        <v>0</v>
      </c>
      <c r="H3" s="3">
        <f>$E3*MAC!E3</f>
        <v>0</v>
      </c>
      <c r="I3" s="3">
        <f>$E3*MAC!F3</f>
        <v>0</v>
      </c>
      <c r="J3" s="3">
        <f>$E3*MAC!G3</f>
        <v>0</v>
      </c>
      <c r="K3" s="3">
        <f>$E3*MAC!H3</f>
        <v>0</v>
      </c>
      <c r="L3" s="3">
        <f>$E3*MAC!I3</f>
        <v>0</v>
      </c>
      <c r="M3" s="3">
        <f>$E3*MAC!J3</f>
        <v>0</v>
      </c>
      <c r="N3" s="3">
        <f>$E3*MAC!K3</f>
        <v>0</v>
      </c>
      <c r="O3" s="3">
        <f>$E3*MAC!L3</f>
        <v>0</v>
      </c>
      <c r="P3" s="3">
        <f>$E3*MAC!M3</f>
        <v>0</v>
      </c>
      <c r="Q3" s="3">
        <f>$E3*MAC!N3</f>
        <v>0</v>
      </c>
      <c r="R3" s="3">
        <f>$E3*MAC!O3</f>
        <v>0</v>
      </c>
      <c r="S3" s="3">
        <f>$E3*MAC!P3</f>
        <v>0</v>
      </c>
      <c r="T3" s="3">
        <f>$E3*MAC!Q3</f>
        <v>0</v>
      </c>
      <c r="U3" s="3">
        <f>$E3*MAC!R3</f>
        <v>0</v>
      </c>
      <c r="V3" s="3">
        <f>$E3*MAC!S3</f>
        <v>0</v>
      </c>
    </row>
    <row r="4" spans="1:22" ht="15.75">
      <c r="A4" s="1">
        <v>6</v>
      </c>
      <c r="B4" s="1" t="s">
        <v>110</v>
      </c>
      <c r="C4" s="13"/>
      <c r="D4" s="1">
        <f>C4*AtomW!C4</f>
        <v>0</v>
      </c>
      <c r="E4" s="1">
        <f aca="true" t="shared" si="0" ref="E4:E25">D4/D$27</f>
        <v>0</v>
      </c>
      <c r="F4" s="3">
        <f>$E4*MAC!C4</f>
        <v>0</v>
      </c>
      <c r="G4" s="3">
        <f>$E4*MAC!D4</f>
        <v>0</v>
      </c>
      <c r="H4" s="3">
        <f>$E4*MAC!E4</f>
        <v>0</v>
      </c>
      <c r="I4" s="3">
        <f>$E4*MAC!F4</f>
        <v>0</v>
      </c>
      <c r="J4" s="3">
        <f>$E4*MAC!G4</f>
        <v>0</v>
      </c>
      <c r="K4" s="3">
        <f>$E4*MAC!H4</f>
        <v>0</v>
      </c>
      <c r="L4" s="3">
        <f>$E4*MAC!I4</f>
        <v>0</v>
      </c>
      <c r="M4" s="3">
        <f>$E4*MAC!J4</f>
        <v>0</v>
      </c>
      <c r="N4" s="3">
        <f>$E4*MAC!K4</f>
        <v>0</v>
      </c>
      <c r="O4" s="3">
        <f>$E4*MAC!L4</f>
        <v>0</v>
      </c>
      <c r="P4" s="3">
        <f>$E4*MAC!M4</f>
        <v>0</v>
      </c>
      <c r="Q4" s="3">
        <f>$E4*MAC!N4</f>
        <v>0</v>
      </c>
      <c r="R4" s="3">
        <f>$E4*MAC!O4</f>
        <v>0</v>
      </c>
      <c r="S4" s="3">
        <f>$E4*MAC!P4</f>
        <v>0</v>
      </c>
      <c r="T4" s="3">
        <f>$E4*MAC!Q4</f>
        <v>0</v>
      </c>
      <c r="U4" s="3">
        <f>$E4*MAC!R4</f>
        <v>0</v>
      </c>
      <c r="V4" s="3">
        <f>$E4*MAC!S4</f>
        <v>0</v>
      </c>
    </row>
    <row r="5" spans="1:22" ht="15.75">
      <c r="A5" s="1">
        <v>7</v>
      </c>
      <c r="B5" s="1" t="s">
        <v>344</v>
      </c>
      <c r="C5" s="13"/>
      <c r="D5" s="1">
        <f>C5*AtomW!C5</f>
        <v>0</v>
      </c>
      <c r="E5" s="1">
        <f t="shared" si="0"/>
        <v>0</v>
      </c>
      <c r="F5" s="3">
        <f>$E5*MAC!C5</f>
        <v>0</v>
      </c>
      <c r="G5" s="3">
        <f>$E5*MAC!D5</f>
        <v>0</v>
      </c>
      <c r="H5" s="3">
        <f>$E5*MAC!E5</f>
        <v>0</v>
      </c>
      <c r="I5" s="3">
        <f>$E5*MAC!F5</f>
        <v>0</v>
      </c>
      <c r="J5" s="3">
        <f>$E5*MAC!G5</f>
        <v>0</v>
      </c>
      <c r="K5" s="3">
        <f>$E5*MAC!H5</f>
        <v>0</v>
      </c>
      <c r="L5" s="3">
        <f>$E5*MAC!I5</f>
        <v>0</v>
      </c>
      <c r="M5" s="3">
        <f>$E5*MAC!J5</f>
        <v>0</v>
      </c>
      <c r="N5" s="3">
        <f>$E5*MAC!K5</f>
        <v>0</v>
      </c>
      <c r="O5" s="3">
        <f>$E5*MAC!L5</f>
        <v>0</v>
      </c>
      <c r="P5" s="3">
        <f>$E5*MAC!M5</f>
        <v>0</v>
      </c>
      <c r="Q5" s="3">
        <f>$E5*MAC!N5</f>
        <v>0</v>
      </c>
      <c r="R5" s="3">
        <f>$E5*MAC!O5</f>
        <v>0</v>
      </c>
      <c r="S5" s="3">
        <f>$E5*MAC!P5</f>
        <v>0</v>
      </c>
      <c r="T5" s="3">
        <f>$E5*MAC!Q5</f>
        <v>0</v>
      </c>
      <c r="U5" s="3">
        <f>$E5*MAC!R5</f>
        <v>0</v>
      </c>
      <c r="V5" s="3">
        <f>$E5*MAC!S5</f>
        <v>0</v>
      </c>
    </row>
    <row r="6" spans="1:22" ht="15.75">
      <c r="A6" s="1">
        <v>8</v>
      </c>
      <c r="B6" s="1" t="s">
        <v>111</v>
      </c>
      <c r="C6" s="13">
        <v>4</v>
      </c>
      <c r="D6" s="1">
        <f>C6*AtomW!C6</f>
        <v>63.9976</v>
      </c>
      <c r="E6" s="1">
        <f t="shared" si="0"/>
        <v>0.3491277751925594</v>
      </c>
      <c r="F6" s="3">
        <f>$E6*MAC!C6</f>
        <v>16.723220431723593</v>
      </c>
      <c r="G6" s="3">
        <f>$E6*MAC!D6</f>
        <v>2.0773102623957285</v>
      </c>
      <c r="H6" s="3">
        <f>$E6*MAC!E6</f>
        <v>0.6423951063543093</v>
      </c>
      <c r="I6" s="3">
        <f>$E6*MAC!F6</f>
        <v>0.3019955255415639</v>
      </c>
      <c r="J6" s="3">
        <f>$E6*MAC!G6</f>
        <v>0.18364120975128626</v>
      </c>
      <c r="K6" s="3">
        <f>$E6*MAC!H6</f>
        <v>0.13197029902278745</v>
      </c>
      <c r="L6" s="3">
        <f>$E6*MAC!I6</f>
        <v>0.10543658810815293</v>
      </c>
      <c r="M6" s="3">
        <f>$E6*MAC!J6</f>
        <v>0.09042409377487289</v>
      </c>
      <c r="N6" s="3">
        <f>$E6*MAC!K6</f>
        <v>0.08064851606948122</v>
      </c>
      <c r="O6" s="3">
        <f>$E6*MAC!L6</f>
        <v>0.07436421611601515</v>
      </c>
      <c r="P6" s="3">
        <f>$E6*MAC!M6</f>
        <v>0.06982555503851189</v>
      </c>
      <c r="Q6" s="3">
        <f>$E6*MAC!N6</f>
        <v>0.06668340506177885</v>
      </c>
      <c r="R6" s="3">
        <f>$E6*MAC!O6</f>
        <v>0.06389038286023836</v>
      </c>
      <c r="S6" s="3">
        <f>$E6*MAC!P6</f>
        <v>0.061795616209083006</v>
      </c>
      <c r="T6" s="3">
        <f>$E6*MAC!Q6</f>
        <v>0.06004997733312021</v>
      </c>
      <c r="U6" s="3">
        <f>$E6*MAC!R6</f>
        <v>0.05865346623234998</v>
      </c>
      <c r="V6" s="3">
        <f>$E6*MAC!S6</f>
        <v>0.07401508834082259</v>
      </c>
    </row>
    <row r="7" spans="1:22" ht="15.75">
      <c r="A7" s="1">
        <v>9</v>
      </c>
      <c r="B7" s="1" t="s">
        <v>112</v>
      </c>
      <c r="C7" s="13"/>
      <c r="D7" s="1">
        <f>C7*AtomW!C7</f>
        <v>0</v>
      </c>
      <c r="E7" s="1">
        <f t="shared" si="0"/>
        <v>0</v>
      </c>
      <c r="F7" s="3">
        <f>$E7*MAC!C7</f>
        <v>0</v>
      </c>
      <c r="G7" s="3">
        <f>$E7*MAC!D7</f>
        <v>0</v>
      </c>
      <c r="H7" s="3">
        <f>$E7*MAC!E7</f>
        <v>0</v>
      </c>
      <c r="I7" s="3">
        <f>$E7*MAC!F7</f>
        <v>0</v>
      </c>
      <c r="J7" s="3">
        <f>$E7*MAC!G7</f>
        <v>0</v>
      </c>
      <c r="K7" s="3">
        <f>$E7*MAC!H7</f>
        <v>0</v>
      </c>
      <c r="L7" s="3">
        <f>$E7*MAC!I7</f>
        <v>0</v>
      </c>
      <c r="M7" s="3">
        <f>$E7*MAC!J7</f>
        <v>0</v>
      </c>
      <c r="N7" s="3">
        <f>$E7*MAC!K7</f>
        <v>0</v>
      </c>
      <c r="O7" s="3">
        <f>$E7*MAC!L7</f>
        <v>0</v>
      </c>
      <c r="P7" s="3">
        <f>$E7*MAC!M7</f>
        <v>0</v>
      </c>
      <c r="Q7" s="3">
        <f>$E7*MAC!N7</f>
        <v>0</v>
      </c>
      <c r="R7" s="3">
        <f>$E7*MAC!O7</f>
        <v>0</v>
      </c>
      <c r="S7" s="3">
        <f>$E7*MAC!P7</f>
        <v>0</v>
      </c>
      <c r="T7" s="3">
        <f>$E7*MAC!Q7</f>
        <v>0</v>
      </c>
      <c r="U7" s="3">
        <f>$E7*MAC!R7</f>
        <v>0</v>
      </c>
      <c r="V7" s="3">
        <f>$E7*MAC!S7</f>
        <v>0</v>
      </c>
    </row>
    <row r="8" spans="1:22" ht="15.75">
      <c r="A8" s="1">
        <v>11</v>
      </c>
      <c r="B8" s="1" t="s">
        <v>113</v>
      </c>
      <c r="C8" s="13"/>
      <c r="D8" s="1">
        <f>C8*AtomW!C8</f>
        <v>0</v>
      </c>
      <c r="E8" s="1">
        <f t="shared" si="0"/>
        <v>0</v>
      </c>
      <c r="F8" s="3">
        <f>$E8*MAC!C8</f>
        <v>0</v>
      </c>
      <c r="G8" s="3">
        <f>$E8*MAC!D8</f>
        <v>0</v>
      </c>
      <c r="H8" s="3">
        <f>$E8*MAC!E8</f>
        <v>0</v>
      </c>
      <c r="I8" s="3">
        <f>$E8*MAC!F8</f>
        <v>0</v>
      </c>
      <c r="J8" s="3">
        <f>$E8*MAC!G8</f>
        <v>0</v>
      </c>
      <c r="K8" s="3">
        <f>$E8*MAC!H8</f>
        <v>0</v>
      </c>
      <c r="L8" s="3">
        <f>$E8*MAC!I8</f>
        <v>0</v>
      </c>
      <c r="M8" s="3">
        <f>$E8*MAC!J8</f>
        <v>0</v>
      </c>
      <c r="N8" s="3">
        <f>$E8*MAC!K8</f>
        <v>0</v>
      </c>
      <c r="O8" s="3">
        <f>$E8*MAC!L8</f>
        <v>0</v>
      </c>
      <c r="P8" s="3">
        <f>$E8*MAC!M8</f>
        <v>0</v>
      </c>
      <c r="Q8" s="3">
        <f>$E8*MAC!N8</f>
        <v>0</v>
      </c>
      <c r="R8" s="3">
        <f>$E8*MAC!O8</f>
        <v>0</v>
      </c>
      <c r="S8" s="3">
        <f>$E8*MAC!P8</f>
        <v>0</v>
      </c>
      <c r="T8" s="3">
        <f>$E8*MAC!Q8</f>
        <v>0</v>
      </c>
      <c r="U8" s="3">
        <f>$E8*MAC!R8</f>
        <v>0</v>
      </c>
      <c r="V8" s="3">
        <f>$E8*MAC!S8</f>
        <v>0</v>
      </c>
    </row>
    <row r="9" spans="1:22" ht="15.75">
      <c r="A9" s="1">
        <v>12</v>
      </c>
      <c r="B9" s="1" t="s">
        <v>114</v>
      </c>
      <c r="C9" s="13"/>
      <c r="D9" s="1">
        <f>C9*AtomW!C9</f>
        <v>0</v>
      </c>
      <c r="E9" s="1">
        <f t="shared" si="0"/>
        <v>0</v>
      </c>
      <c r="F9" s="3">
        <f>$E9*MAC!C9</f>
        <v>0</v>
      </c>
      <c r="G9" s="3">
        <f>$E9*MAC!D9</f>
        <v>0</v>
      </c>
      <c r="H9" s="3">
        <f>$E9*MAC!E9</f>
        <v>0</v>
      </c>
      <c r="I9" s="3">
        <f>$E9*MAC!F9</f>
        <v>0</v>
      </c>
      <c r="J9" s="3">
        <f>$E9*MAC!G9</f>
        <v>0</v>
      </c>
      <c r="K9" s="3">
        <f>$E9*MAC!H9</f>
        <v>0</v>
      </c>
      <c r="L9" s="3">
        <f>$E9*MAC!I9</f>
        <v>0</v>
      </c>
      <c r="M9" s="3">
        <f>$E9*MAC!J9</f>
        <v>0</v>
      </c>
      <c r="N9" s="3">
        <f>$E9*MAC!K9</f>
        <v>0</v>
      </c>
      <c r="O9" s="3">
        <f>$E9*MAC!L9</f>
        <v>0</v>
      </c>
      <c r="P9" s="3">
        <f>$E9*MAC!M9</f>
        <v>0</v>
      </c>
      <c r="Q9" s="3">
        <f>$E9*MAC!N9</f>
        <v>0</v>
      </c>
      <c r="R9" s="3">
        <f>$E9*MAC!O9</f>
        <v>0</v>
      </c>
      <c r="S9" s="3">
        <f>$E9*MAC!P9</f>
        <v>0</v>
      </c>
      <c r="T9" s="3">
        <f>$E9*MAC!Q9</f>
        <v>0</v>
      </c>
      <c r="U9" s="3">
        <f>$E9*MAC!R9</f>
        <v>0</v>
      </c>
      <c r="V9" s="3">
        <f>$E9*MAC!S9</f>
        <v>0</v>
      </c>
    </row>
    <row r="10" spans="1:22" ht="15.75">
      <c r="A10" s="1">
        <v>13</v>
      </c>
      <c r="B10" s="1" t="s">
        <v>108</v>
      </c>
      <c r="C10" s="13"/>
      <c r="D10" s="1">
        <f>C10*AtomW!C10</f>
        <v>0</v>
      </c>
      <c r="E10" s="1">
        <f t="shared" si="0"/>
        <v>0</v>
      </c>
      <c r="F10" s="3">
        <f>$E10*MAC!C10</f>
        <v>0</v>
      </c>
      <c r="G10" s="3">
        <f>$E10*MAC!D10</f>
        <v>0</v>
      </c>
      <c r="H10" s="3">
        <f>$E10*MAC!E10</f>
        <v>0</v>
      </c>
      <c r="I10" s="3">
        <f>$E10*MAC!F10</f>
        <v>0</v>
      </c>
      <c r="J10" s="3">
        <f>$E10*MAC!G10</f>
        <v>0</v>
      </c>
      <c r="K10" s="3">
        <f>$E10*MAC!H10</f>
        <v>0</v>
      </c>
      <c r="L10" s="3">
        <f>$E10*MAC!I10</f>
        <v>0</v>
      </c>
      <c r="M10" s="3">
        <f>$E10*MAC!J10</f>
        <v>0</v>
      </c>
      <c r="N10" s="3">
        <f>$E10*MAC!K10</f>
        <v>0</v>
      </c>
      <c r="O10" s="3">
        <f>$E10*MAC!L10</f>
        <v>0</v>
      </c>
      <c r="P10" s="3">
        <f>$E10*MAC!M10</f>
        <v>0</v>
      </c>
      <c r="Q10" s="3">
        <f>$E10*MAC!N10</f>
        <v>0</v>
      </c>
      <c r="R10" s="3">
        <f>$E10*MAC!O10</f>
        <v>0</v>
      </c>
      <c r="S10" s="3">
        <f>$E10*MAC!P10</f>
        <v>0</v>
      </c>
      <c r="T10" s="3">
        <f>$E10*MAC!Q10</f>
        <v>0</v>
      </c>
      <c r="U10" s="3">
        <f>$E10*MAC!R10</f>
        <v>0</v>
      </c>
      <c r="V10" s="3">
        <f>$E10*MAC!S10</f>
        <v>0</v>
      </c>
    </row>
    <row r="11" spans="1:22" ht="15.75">
      <c r="A11" s="1">
        <v>14</v>
      </c>
      <c r="B11" s="1" t="s">
        <v>115</v>
      </c>
      <c r="C11" s="13">
        <v>1</v>
      </c>
      <c r="D11" s="1">
        <f>C11*AtomW!C11</f>
        <v>28.0855</v>
      </c>
      <c r="E11" s="1">
        <f t="shared" si="0"/>
        <v>0.15321556011742044</v>
      </c>
      <c r="F11" s="3">
        <f>$E11*MAC!C11</f>
        <v>37.537812228768004</v>
      </c>
      <c r="G11" s="3">
        <f>$E11*MAC!D11</f>
        <v>5.194007487980553</v>
      </c>
      <c r="H11" s="3">
        <f>$E11*MAC!E11</f>
        <v>1.5781202692094305</v>
      </c>
      <c r="I11" s="3">
        <f>$E11*MAC!F11</f>
        <v>0.6833413981236951</v>
      </c>
      <c r="J11" s="3">
        <f>$E11*MAC!G11</f>
        <v>0.3615887218771122</v>
      </c>
      <c r="K11" s="3">
        <f>$E11*MAC!H11</f>
        <v>0.22063040656908542</v>
      </c>
      <c r="L11" s="3">
        <f>$E11*MAC!I11</f>
        <v>0.1478530155133107</v>
      </c>
      <c r="M11" s="3">
        <f>$E11*MAC!J11</f>
        <v>0.10740410764231172</v>
      </c>
      <c r="N11" s="3">
        <f>$E11*MAC!K11</f>
        <v>0.08288961802352446</v>
      </c>
      <c r="O11" s="3">
        <f>$E11*MAC!L11</f>
        <v>0.06710841533143015</v>
      </c>
      <c r="P11" s="3">
        <f>$E11*MAC!M11</f>
        <v>0.05653654168332814</v>
      </c>
      <c r="Q11" s="3">
        <f>$E11*MAC!N11</f>
        <v>0.04918219479769196</v>
      </c>
      <c r="R11" s="3">
        <f>$E11*MAC!O11</f>
        <v>0.04366643463346482</v>
      </c>
      <c r="S11" s="3">
        <f>$E11*MAC!P11</f>
        <v>0.039682830070411894</v>
      </c>
      <c r="T11" s="3">
        <f>$E11*MAC!Q11</f>
        <v>0.036618518868063485</v>
      </c>
      <c r="U11" s="3">
        <f>$E11*MAC!R11</f>
        <v>0.03416706990618476</v>
      </c>
      <c r="V11" s="3">
        <f>$E11*MAC!S11</f>
        <v>0.06588269085049078</v>
      </c>
    </row>
    <row r="12" spans="1:22" ht="15.75">
      <c r="A12" s="1">
        <v>15</v>
      </c>
      <c r="B12" s="1" t="s">
        <v>116</v>
      </c>
      <c r="C12" s="13"/>
      <c r="D12" s="1">
        <f>C12*AtomW!C12</f>
        <v>0</v>
      </c>
      <c r="E12" s="1">
        <f t="shared" si="0"/>
        <v>0</v>
      </c>
      <c r="F12" s="3">
        <f>$E12*MAC!C12</f>
        <v>0</v>
      </c>
      <c r="G12" s="3">
        <f>$E12*MAC!D12</f>
        <v>0</v>
      </c>
      <c r="H12" s="3">
        <f>$E12*MAC!E12</f>
        <v>0</v>
      </c>
      <c r="I12" s="3">
        <f>$E12*MAC!F12</f>
        <v>0</v>
      </c>
      <c r="J12" s="3">
        <f>$E12*MAC!G12</f>
        <v>0</v>
      </c>
      <c r="K12" s="3">
        <f>$E12*MAC!H12</f>
        <v>0</v>
      </c>
      <c r="L12" s="3">
        <f>$E12*MAC!I12</f>
        <v>0</v>
      </c>
      <c r="M12" s="3">
        <f>$E12*MAC!J12</f>
        <v>0</v>
      </c>
      <c r="N12" s="3">
        <f>$E12*MAC!K12</f>
        <v>0</v>
      </c>
      <c r="O12" s="3">
        <f>$E12*MAC!L12</f>
        <v>0</v>
      </c>
      <c r="P12" s="3">
        <f>$E12*MAC!M12</f>
        <v>0</v>
      </c>
      <c r="Q12" s="3">
        <f>$E12*MAC!N12</f>
        <v>0</v>
      </c>
      <c r="R12" s="3">
        <f>$E12*MAC!O12</f>
        <v>0</v>
      </c>
      <c r="S12" s="3">
        <f>$E12*MAC!P12</f>
        <v>0</v>
      </c>
      <c r="T12" s="3">
        <f>$E12*MAC!Q12</f>
        <v>0</v>
      </c>
      <c r="U12" s="3">
        <f>$E12*MAC!R12</f>
        <v>0</v>
      </c>
      <c r="V12" s="3">
        <f>$E12*MAC!S12</f>
        <v>0</v>
      </c>
    </row>
    <row r="13" spans="1:22" ht="15.75">
      <c r="A13" s="1">
        <v>16</v>
      </c>
      <c r="B13" s="1" t="s">
        <v>120</v>
      </c>
      <c r="C13" s="13"/>
      <c r="D13" s="1">
        <f>C13*AtomW!C13</f>
        <v>0</v>
      </c>
      <c r="E13" s="1">
        <f t="shared" si="0"/>
        <v>0</v>
      </c>
      <c r="F13" s="3">
        <f>$E13*MAC!C13</f>
        <v>0</v>
      </c>
      <c r="G13" s="3">
        <f>$E13*MAC!D13</f>
        <v>0</v>
      </c>
      <c r="H13" s="3">
        <f>$E13*MAC!E13</f>
        <v>0</v>
      </c>
      <c r="I13" s="3">
        <f>$E13*MAC!F13</f>
        <v>0</v>
      </c>
      <c r="J13" s="3">
        <f>$E13*MAC!G13</f>
        <v>0</v>
      </c>
      <c r="K13" s="3">
        <f>$E13*MAC!H13</f>
        <v>0</v>
      </c>
      <c r="L13" s="3">
        <f>$E13*MAC!I13</f>
        <v>0</v>
      </c>
      <c r="M13" s="3">
        <f>$E13*MAC!J13</f>
        <v>0</v>
      </c>
      <c r="N13" s="3">
        <f>$E13*MAC!K13</f>
        <v>0</v>
      </c>
      <c r="O13" s="3">
        <f>$E13*MAC!L13</f>
        <v>0</v>
      </c>
      <c r="P13" s="3">
        <f>$E13*MAC!M13</f>
        <v>0</v>
      </c>
      <c r="Q13" s="3">
        <f>$E13*MAC!N13</f>
        <v>0</v>
      </c>
      <c r="R13" s="3">
        <f>$E13*MAC!O13</f>
        <v>0</v>
      </c>
      <c r="S13" s="3">
        <f>$E13*MAC!P13</f>
        <v>0</v>
      </c>
      <c r="T13" s="3">
        <f>$E13*MAC!Q13</f>
        <v>0</v>
      </c>
      <c r="U13" s="3">
        <f>$E13*MAC!R13</f>
        <v>0</v>
      </c>
      <c r="V13" s="3">
        <f>$E13*MAC!S13</f>
        <v>0</v>
      </c>
    </row>
    <row r="14" spans="1:22" ht="15.75">
      <c r="A14" s="1">
        <v>17</v>
      </c>
      <c r="B14" s="1" t="s">
        <v>117</v>
      </c>
      <c r="C14" s="13"/>
      <c r="D14" s="1">
        <f>C14*AtomW!C14</f>
        <v>0</v>
      </c>
      <c r="E14" s="1">
        <f t="shared" si="0"/>
        <v>0</v>
      </c>
      <c r="F14" s="3">
        <f>$E14*MAC!C14</f>
        <v>0</v>
      </c>
      <c r="G14" s="3">
        <f>$E14*MAC!D14</f>
        <v>0</v>
      </c>
      <c r="H14" s="3">
        <f>$E14*MAC!E14</f>
        <v>0</v>
      </c>
      <c r="I14" s="3">
        <f>$E14*MAC!F14</f>
        <v>0</v>
      </c>
      <c r="J14" s="3">
        <f>$E14*MAC!G14</f>
        <v>0</v>
      </c>
      <c r="K14" s="3">
        <f>$E14*MAC!H14</f>
        <v>0</v>
      </c>
      <c r="L14" s="3">
        <f>$E14*MAC!I14</f>
        <v>0</v>
      </c>
      <c r="M14" s="3">
        <f>$E14*MAC!J14</f>
        <v>0</v>
      </c>
      <c r="N14" s="3">
        <f>$E14*MAC!K14</f>
        <v>0</v>
      </c>
      <c r="O14" s="3">
        <f>$E14*MAC!L14</f>
        <v>0</v>
      </c>
      <c r="P14" s="3">
        <f>$E14*MAC!M14</f>
        <v>0</v>
      </c>
      <c r="Q14" s="3">
        <f>$E14*MAC!N14</f>
        <v>0</v>
      </c>
      <c r="R14" s="3">
        <f>$E14*MAC!O14</f>
        <v>0</v>
      </c>
      <c r="S14" s="3">
        <f>$E14*MAC!P14</f>
        <v>0</v>
      </c>
      <c r="T14" s="3">
        <f>$E14*MAC!Q14</f>
        <v>0</v>
      </c>
      <c r="U14" s="3">
        <f>$E14*MAC!R14</f>
        <v>0</v>
      </c>
      <c r="V14" s="3">
        <f>$E14*MAC!S14</f>
        <v>0</v>
      </c>
    </row>
    <row r="15" spans="1:22" ht="15.75">
      <c r="A15" s="1">
        <v>19</v>
      </c>
      <c r="B15" s="1" t="s">
        <v>121</v>
      </c>
      <c r="C15" s="13"/>
      <c r="D15" s="1">
        <f>C15*AtomW!C15</f>
        <v>0</v>
      </c>
      <c r="E15" s="1">
        <f t="shared" si="0"/>
        <v>0</v>
      </c>
      <c r="F15" s="3">
        <f>$E15*MAC!C15</f>
        <v>0</v>
      </c>
      <c r="G15" s="3">
        <f>$E15*MAC!D15</f>
        <v>0</v>
      </c>
      <c r="H15" s="3">
        <f>$E15*MAC!E15</f>
        <v>0</v>
      </c>
      <c r="I15" s="3">
        <f>$E15*MAC!F15</f>
        <v>0</v>
      </c>
      <c r="J15" s="3">
        <f>$E15*MAC!G15</f>
        <v>0</v>
      </c>
      <c r="K15" s="3">
        <f>$E15*MAC!H15</f>
        <v>0</v>
      </c>
      <c r="L15" s="3">
        <f>$E15*MAC!I15</f>
        <v>0</v>
      </c>
      <c r="M15" s="3">
        <f>$E15*MAC!J15</f>
        <v>0</v>
      </c>
      <c r="N15" s="3">
        <f>$E15*MAC!K15</f>
        <v>0</v>
      </c>
      <c r="O15" s="3">
        <f>$E15*MAC!L15</f>
        <v>0</v>
      </c>
      <c r="P15" s="3">
        <f>$E15*MAC!M15</f>
        <v>0</v>
      </c>
      <c r="Q15" s="3">
        <f>$E15*MAC!N15</f>
        <v>0</v>
      </c>
      <c r="R15" s="3">
        <f>$E15*MAC!O15</f>
        <v>0</v>
      </c>
      <c r="S15" s="3">
        <f>$E15*MAC!P15</f>
        <v>0</v>
      </c>
      <c r="T15" s="3">
        <f>$E15*MAC!Q15</f>
        <v>0</v>
      </c>
      <c r="U15" s="3">
        <f>$E15*MAC!R15</f>
        <v>0</v>
      </c>
      <c r="V15" s="3">
        <f>$E15*MAC!S15</f>
        <v>0</v>
      </c>
    </row>
    <row r="16" spans="1:22" ht="15.75">
      <c r="A16" s="1">
        <v>20</v>
      </c>
      <c r="B16" s="1" t="s">
        <v>118</v>
      </c>
      <c r="C16" s="13"/>
      <c r="D16" s="1">
        <f>C16*AtomW!C16</f>
        <v>0</v>
      </c>
      <c r="E16" s="1">
        <f t="shared" si="0"/>
        <v>0</v>
      </c>
      <c r="F16" s="3">
        <f>$E16*MAC!C16</f>
        <v>0</v>
      </c>
      <c r="G16" s="3">
        <f>$E16*MAC!D16</f>
        <v>0</v>
      </c>
      <c r="H16" s="3">
        <f>$E16*MAC!E16</f>
        <v>0</v>
      </c>
      <c r="I16" s="3">
        <f>$E16*MAC!F16</f>
        <v>0</v>
      </c>
      <c r="J16" s="3">
        <f>$E16*MAC!G16</f>
        <v>0</v>
      </c>
      <c r="K16" s="3">
        <f>$E16*MAC!H16</f>
        <v>0</v>
      </c>
      <c r="L16" s="3">
        <f>$E16*MAC!I16</f>
        <v>0</v>
      </c>
      <c r="M16" s="3">
        <f>$E16*MAC!J16</f>
        <v>0</v>
      </c>
      <c r="N16" s="3">
        <f>$E16*MAC!K16</f>
        <v>0</v>
      </c>
      <c r="O16" s="3">
        <f>$E16*MAC!L16</f>
        <v>0</v>
      </c>
      <c r="P16" s="3">
        <f>$E16*MAC!M16</f>
        <v>0</v>
      </c>
      <c r="Q16" s="3">
        <f>$E16*MAC!N16</f>
        <v>0</v>
      </c>
      <c r="R16" s="3">
        <f>$E16*MAC!O16</f>
        <v>0</v>
      </c>
      <c r="S16" s="3">
        <f>$E16*MAC!P16</f>
        <v>0</v>
      </c>
      <c r="T16" s="3">
        <f>$E16*MAC!Q16</f>
        <v>0</v>
      </c>
      <c r="U16" s="3">
        <f>$E16*MAC!R16</f>
        <v>0</v>
      </c>
      <c r="V16" s="3">
        <f>$E16*MAC!S16</f>
        <v>0</v>
      </c>
    </row>
    <row r="17" spans="1:22" ht="15.75">
      <c r="A17" s="1">
        <v>22</v>
      </c>
      <c r="B17" s="1" t="s">
        <v>373</v>
      </c>
      <c r="C17" s="13"/>
      <c r="D17" s="1">
        <f>C17*AtomW!C17</f>
        <v>0</v>
      </c>
      <c r="E17" s="1">
        <f t="shared" si="0"/>
        <v>0</v>
      </c>
      <c r="F17" s="3">
        <f>$E17*MAC!C17</f>
        <v>0</v>
      </c>
      <c r="G17" s="3">
        <f>$E17*MAC!D17</f>
        <v>0</v>
      </c>
      <c r="H17" s="3">
        <f>$E17*MAC!E17</f>
        <v>0</v>
      </c>
      <c r="I17" s="3">
        <f>$E17*MAC!F17</f>
        <v>0</v>
      </c>
      <c r="J17" s="3">
        <f>$E17*MAC!G17</f>
        <v>0</v>
      </c>
      <c r="K17" s="3">
        <f>$E17*MAC!H17</f>
        <v>0</v>
      </c>
      <c r="L17" s="3">
        <f>$E17*MAC!I17</f>
        <v>0</v>
      </c>
      <c r="M17" s="3">
        <f>$E17*MAC!J17</f>
        <v>0</v>
      </c>
      <c r="N17" s="3">
        <f>$E17*MAC!K17</f>
        <v>0</v>
      </c>
      <c r="O17" s="3">
        <f>$E17*MAC!L17</f>
        <v>0</v>
      </c>
      <c r="P17" s="3">
        <f>$E17*MAC!M17</f>
        <v>0</v>
      </c>
      <c r="Q17" s="3">
        <f>$E17*MAC!N17</f>
        <v>0</v>
      </c>
      <c r="R17" s="3">
        <f>$E17*MAC!O17</f>
        <v>0</v>
      </c>
      <c r="S17" s="3">
        <f>$E17*MAC!P17</f>
        <v>0</v>
      </c>
      <c r="T17" s="3">
        <f>$E17*MAC!Q17</f>
        <v>0</v>
      </c>
      <c r="U17" s="3">
        <f>$E17*MAC!R17</f>
        <v>0</v>
      </c>
      <c r="V17" s="3">
        <f>$E17*MAC!S17</f>
        <v>0</v>
      </c>
    </row>
    <row r="18" spans="1:22" ht="15.75">
      <c r="A18" s="1">
        <v>23</v>
      </c>
      <c r="B18" s="1" t="s">
        <v>320</v>
      </c>
      <c r="C18" s="13"/>
      <c r="D18" s="1">
        <f>C18*AtomW!C18</f>
        <v>0</v>
      </c>
      <c r="E18" s="1">
        <f t="shared" si="0"/>
        <v>0</v>
      </c>
      <c r="F18" s="3">
        <f>$E18*MAC!C18</f>
        <v>0</v>
      </c>
      <c r="G18" s="3">
        <f>$E18*MAC!D18</f>
        <v>0</v>
      </c>
      <c r="H18" s="3">
        <f>$E18*MAC!E18</f>
        <v>0</v>
      </c>
      <c r="I18" s="3">
        <f>$E18*MAC!F18</f>
        <v>0</v>
      </c>
      <c r="J18" s="3">
        <f>$E18*MAC!G18</f>
        <v>0</v>
      </c>
      <c r="K18" s="3">
        <f>$E18*MAC!H18</f>
        <v>0</v>
      </c>
      <c r="L18" s="3">
        <f>$E18*MAC!I18</f>
        <v>0</v>
      </c>
      <c r="M18" s="3">
        <f>$E18*MAC!J18</f>
        <v>0</v>
      </c>
      <c r="N18" s="3">
        <f>$E18*MAC!K18</f>
        <v>0</v>
      </c>
      <c r="O18" s="3">
        <f>$E18*MAC!L18</f>
        <v>0</v>
      </c>
      <c r="P18" s="3">
        <f>$E18*MAC!M18</f>
        <v>0</v>
      </c>
      <c r="Q18" s="3">
        <f>$E18*MAC!N18</f>
        <v>0</v>
      </c>
      <c r="R18" s="3">
        <f>$E18*MAC!O18</f>
        <v>0</v>
      </c>
      <c r="S18" s="3">
        <f>$E18*MAC!P18</f>
        <v>0</v>
      </c>
      <c r="T18" s="3">
        <f>$E18*MAC!Q18</f>
        <v>0</v>
      </c>
      <c r="U18" s="3">
        <f>$E18*MAC!R18</f>
        <v>0</v>
      </c>
      <c r="V18" s="3">
        <f>$E18*MAC!S18</f>
        <v>0</v>
      </c>
    </row>
    <row r="19" spans="1:22" ht="15.75">
      <c r="A19" s="1">
        <v>24</v>
      </c>
      <c r="B19" s="1" t="s">
        <v>338</v>
      </c>
      <c r="C19" s="13"/>
      <c r="D19" s="1">
        <f>C19*AtomW!C19</f>
        <v>0</v>
      </c>
      <c r="E19" s="1">
        <f t="shared" si="0"/>
        <v>0</v>
      </c>
      <c r="F19" s="3">
        <f>$E19*MAC!C19</f>
        <v>0</v>
      </c>
      <c r="G19" s="3">
        <f>$E19*MAC!D19</f>
        <v>0</v>
      </c>
      <c r="H19" s="3">
        <f>$E19*MAC!E19</f>
        <v>0</v>
      </c>
      <c r="I19" s="3">
        <f>$E19*MAC!F19</f>
        <v>0</v>
      </c>
      <c r="J19" s="3">
        <f>$E19*MAC!G19</f>
        <v>0</v>
      </c>
      <c r="K19" s="3">
        <f>$E19*MAC!H19</f>
        <v>0</v>
      </c>
      <c r="L19" s="3">
        <f>$E19*MAC!I19</f>
        <v>0</v>
      </c>
      <c r="M19" s="3">
        <f>$E19*MAC!J19</f>
        <v>0</v>
      </c>
      <c r="N19" s="3">
        <f>$E19*MAC!K19</f>
        <v>0</v>
      </c>
      <c r="O19" s="3">
        <f>$E19*MAC!L19</f>
        <v>0</v>
      </c>
      <c r="P19" s="3">
        <f>$E19*MAC!M19</f>
        <v>0</v>
      </c>
      <c r="Q19" s="3">
        <f>$E19*MAC!N19</f>
        <v>0</v>
      </c>
      <c r="R19" s="3">
        <f>$E19*MAC!O19</f>
        <v>0</v>
      </c>
      <c r="S19" s="3">
        <f>$E19*MAC!P19</f>
        <v>0</v>
      </c>
      <c r="T19" s="3">
        <f>$E19*MAC!Q19</f>
        <v>0</v>
      </c>
      <c r="U19" s="3">
        <f>$E19*MAC!R19</f>
        <v>0</v>
      </c>
      <c r="V19" s="3">
        <f>$E19*MAC!S19</f>
        <v>0</v>
      </c>
    </row>
    <row r="20" spans="1:22" ht="15.75">
      <c r="A20" s="1">
        <v>25</v>
      </c>
      <c r="B20" s="1" t="s">
        <v>339</v>
      </c>
      <c r="C20" s="13"/>
      <c r="D20" s="1">
        <f>C20*AtomW!C20</f>
        <v>0</v>
      </c>
      <c r="E20" s="1">
        <f t="shared" si="0"/>
        <v>0</v>
      </c>
      <c r="F20" s="3">
        <f>$E20*MAC!C20</f>
        <v>0</v>
      </c>
      <c r="G20" s="3">
        <f>$E20*MAC!D20</f>
        <v>0</v>
      </c>
      <c r="H20" s="3">
        <f>$E20*MAC!E20</f>
        <v>0</v>
      </c>
      <c r="I20" s="3">
        <f>$E20*MAC!F20</f>
        <v>0</v>
      </c>
      <c r="J20" s="3">
        <f>$E20*MAC!G20</f>
        <v>0</v>
      </c>
      <c r="K20" s="3">
        <f>$E20*MAC!H20</f>
        <v>0</v>
      </c>
      <c r="L20" s="3">
        <f>$E20*MAC!I20</f>
        <v>0</v>
      </c>
      <c r="M20" s="3">
        <f>$E20*MAC!J20</f>
        <v>0</v>
      </c>
      <c r="N20" s="3">
        <f>$E20*MAC!K20</f>
        <v>0</v>
      </c>
      <c r="O20" s="3">
        <f>$E20*MAC!L20</f>
        <v>0</v>
      </c>
      <c r="P20" s="3">
        <f>$E20*MAC!M20</f>
        <v>0</v>
      </c>
      <c r="Q20" s="3">
        <f>$E20*MAC!N20</f>
        <v>0</v>
      </c>
      <c r="R20" s="3">
        <f>$E20*MAC!O20</f>
        <v>0</v>
      </c>
      <c r="S20" s="3">
        <f>$E20*MAC!P20</f>
        <v>0</v>
      </c>
      <c r="T20" s="3">
        <f>$E20*MAC!Q20</f>
        <v>0</v>
      </c>
      <c r="U20" s="3">
        <f>$E20*MAC!R20</f>
        <v>0</v>
      </c>
      <c r="V20" s="3">
        <f>$E20*MAC!S20</f>
        <v>0</v>
      </c>
    </row>
    <row r="21" spans="1:22" ht="15.75">
      <c r="A21" s="1">
        <v>26</v>
      </c>
      <c r="B21" s="1" t="s">
        <v>340</v>
      </c>
      <c r="C21" s="13"/>
      <c r="D21" s="1">
        <f>C21*AtomW!C21</f>
        <v>0</v>
      </c>
      <c r="E21" s="1">
        <f t="shared" si="0"/>
        <v>0</v>
      </c>
      <c r="F21" s="3">
        <f>$E21*MAC!C21</f>
        <v>0</v>
      </c>
      <c r="G21" s="3">
        <f>$E21*MAC!D21</f>
        <v>0</v>
      </c>
      <c r="H21" s="3">
        <f>$E21*MAC!E21</f>
        <v>0</v>
      </c>
      <c r="I21" s="3">
        <f>$E21*MAC!F21</f>
        <v>0</v>
      </c>
      <c r="J21" s="3">
        <f>$E21*MAC!G21</f>
        <v>0</v>
      </c>
      <c r="K21" s="3">
        <f>$E21*MAC!H21</f>
        <v>0</v>
      </c>
      <c r="L21" s="3">
        <f>$E21*MAC!I21</f>
        <v>0</v>
      </c>
      <c r="M21" s="3">
        <f>$E21*MAC!J21</f>
        <v>0</v>
      </c>
      <c r="N21" s="3">
        <f>$E21*MAC!K21</f>
        <v>0</v>
      </c>
      <c r="O21" s="3">
        <f>$E21*MAC!L21</f>
        <v>0</v>
      </c>
      <c r="P21" s="3">
        <f>$E21*MAC!M21</f>
        <v>0</v>
      </c>
      <c r="Q21" s="3">
        <f>$E21*MAC!N21</f>
        <v>0</v>
      </c>
      <c r="R21" s="3">
        <f>$E21*MAC!O21</f>
        <v>0</v>
      </c>
      <c r="S21" s="3">
        <f>$E21*MAC!P21</f>
        <v>0</v>
      </c>
      <c r="T21" s="3">
        <f>$E21*MAC!Q21</f>
        <v>0</v>
      </c>
      <c r="U21" s="3">
        <f>$E21*MAC!R21</f>
        <v>0</v>
      </c>
      <c r="V21" s="3">
        <f>$E21*MAC!S21</f>
        <v>0</v>
      </c>
    </row>
    <row r="22" spans="1:22" ht="15.75">
      <c r="A22" s="1">
        <v>27</v>
      </c>
      <c r="B22" s="1" t="s">
        <v>342</v>
      </c>
      <c r="C22" s="13"/>
      <c r="D22" s="1">
        <f>C22*AtomW!C22</f>
        <v>0</v>
      </c>
      <c r="E22" s="1">
        <f t="shared" si="0"/>
        <v>0</v>
      </c>
      <c r="F22" s="3">
        <f>$E22*MAC!C22</f>
        <v>0</v>
      </c>
      <c r="G22" s="3">
        <f>$E22*MAC!D22</f>
        <v>0</v>
      </c>
      <c r="H22" s="3">
        <f>$E22*MAC!E22</f>
        <v>0</v>
      </c>
      <c r="I22" s="3">
        <f>$E22*MAC!F22</f>
        <v>0</v>
      </c>
      <c r="J22" s="3">
        <f>$E22*MAC!G22</f>
        <v>0</v>
      </c>
      <c r="K22" s="3">
        <f>$E22*MAC!H22</f>
        <v>0</v>
      </c>
      <c r="L22" s="3">
        <f>$E22*MAC!I22</f>
        <v>0</v>
      </c>
      <c r="M22" s="3">
        <f>$E22*MAC!J22</f>
        <v>0</v>
      </c>
      <c r="N22" s="3">
        <f>$E22*MAC!K22</f>
        <v>0</v>
      </c>
      <c r="O22" s="3">
        <f>$E22*MAC!L22</f>
        <v>0</v>
      </c>
      <c r="P22" s="3">
        <f>$E22*MAC!M22</f>
        <v>0</v>
      </c>
      <c r="Q22" s="3">
        <f>$E22*MAC!N22</f>
        <v>0</v>
      </c>
      <c r="R22" s="3">
        <f>$E22*MAC!O22</f>
        <v>0</v>
      </c>
      <c r="S22" s="3">
        <f>$E22*MAC!P22</f>
        <v>0</v>
      </c>
      <c r="T22" s="3">
        <f>$E22*MAC!Q22</f>
        <v>0</v>
      </c>
      <c r="U22" s="3">
        <f>$E22*MAC!R22</f>
        <v>0</v>
      </c>
      <c r="V22" s="3">
        <f>$E22*MAC!S22</f>
        <v>0</v>
      </c>
    </row>
    <row r="23" spans="1:22" ht="15.75">
      <c r="A23" s="1">
        <v>28</v>
      </c>
      <c r="B23" s="1" t="s">
        <v>341</v>
      </c>
      <c r="C23" s="13"/>
      <c r="D23" s="1">
        <f>C23*AtomW!C23</f>
        <v>0</v>
      </c>
      <c r="E23" s="1">
        <f t="shared" si="0"/>
        <v>0</v>
      </c>
      <c r="F23" s="3">
        <f>$E23*MAC!C23</f>
        <v>0</v>
      </c>
      <c r="G23" s="3">
        <f>$E23*MAC!D23</f>
        <v>0</v>
      </c>
      <c r="H23" s="3">
        <f>$E23*MAC!E23</f>
        <v>0</v>
      </c>
      <c r="I23" s="3">
        <f>$E23*MAC!F23</f>
        <v>0</v>
      </c>
      <c r="J23" s="3">
        <f>$E23*MAC!G23</f>
        <v>0</v>
      </c>
      <c r="K23" s="3">
        <f>$E23*MAC!H23</f>
        <v>0</v>
      </c>
      <c r="L23" s="3">
        <f>$E23*MAC!I23</f>
        <v>0</v>
      </c>
      <c r="M23" s="3">
        <f>$E23*MAC!J23</f>
        <v>0</v>
      </c>
      <c r="N23" s="3">
        <f>$E23*MAC!K23</f>
        <v>0</v>
      </c>
      <c r="O23" s="3">
        <f>$E23*MAC!L23</f>
        <v>0</v>
      </c>
      <c r="P23" s="3">
        <f>$E23*MAC!M23</f>
        <v>0</v>
      </c>
      <c r="Q23" s="3">
        <f>$E23*MAC!N23</f>
        <v>0</v>
      </c>
      <c r="R23" s="3">
        <f>$E23*MAC!O23</f>
        <v>0</v>
      </c>
      <c r="S23" s="3">
        <f>$E23*MAC!P23</f>
        <v>0</v>
      </c>
      <c r="T23" s="3">
        <f>$E23*MAC!Q23</f>
        <v>0</v>
      </c>
      <c r="U23" s="3">
        <f>$E23*MAC!R23</f>
        <v>0</v>
      </c>
      <c r="V23" s="3">
        <f>$E23*MAC!S23</f>
        <v>0</v>
      </c>
    </row>
    <row r="24" spans="1:22" ht="15.75">
      <c r="A24" s="1">
        <v>30</v>
      </c>
      <c r="B24" s="1" t="s">
        <v>343</v>
      </c>
      <c r="C24" s="13"/>
      <c r="D24" s="1">
        <f>C24*AtomW!C24</f>
        <v>0</v>
      </c>
      <c r="E24" s="1">
        <f t="shared" si="0"/>
        <v>0</v>
      </c>
      <c r="F24" s="3">
        <f>$E24*MAC!C24</f>
        <v>0</v>
      </c>
      <c r="G24" s="3">
        <f>$E24*MAC!D24</f>
        <v>0</v>
      </c>
      <c r="H24" s="3">
        <f>$E24*MAC!E24</f>
        <v>0</v>
      </c>
      <c r="I24" s="3">
        <f>$E24*MAC!F24</f>
        <v>0</v>
      </c>
      <c r="J24" s="3">
        <f>$E24*MAC!G24</f>
        <v>0</v>
      </c>
      <c r="K24" s="3">
        <f>$E24*MAC!H24</f>
        <v>0</v>
      </c>
      <c r="L24" s="3">
        <f>$E24*MAC!I24</f>
        <v>0</v>
      </c>
      <c r="M24" s="3">
        <f>$E24*MAC!J24</f>
        <v>0</v>
      </c>
      <c r="N24" s="3">
        <f>$E24*MAC!K24</f>
        <v>0</v>
      </c>
      <c r="O24" s="3">
        <f>$E24*MAC!L24</f>
        <v>0</v>
      </c>
      <c r="P24" s="3">
        <f>$E24*MAC!M24</f>
        <v>0</v>
      </c>
      <c r="Q24" s="3">
        <f>$E24*MAC!N24</f>
        <v>0</v>
      </c>
      <c r="R24" s="3">
        <f>$E24*MAC!O24</f>
        <v>0</v>
      </c>
      <c r="S24" s="3">
        <f>$E24*MAC!P24</f>
        <v>0</v>
      </c>
      <c r="T24" s="3">
        <f>$E24*MAC!Q24</f>
        <v>0</v>
      </c>
      <c r="U24" s="3">
        <f>$E24*MAC!R24</f>
        <v>0</v>
      </c>
      <c r="V24" s="3">
        <f>$E24*MAC!S24</f>
        <v>0</v>
      </c>
    </row>
    <row r="25" spans="1:22" ht="15.75">
      <c r="A25" s="1">
        <v>40</v>
      </c>
      <c r="B25" s="1" t="s">
        <v>345</v>
      </c>
      <c r="C25" s="13">
        <v>1</v>
      </c>
      <c r="D25" s="1">
        <f>C25*AtomW!C25</f>
        <v>91.224</v>
      </c>
      <c r="E25" s="1">
        <f t="shared" si="0"/>
        <v>0.49765666469002023</v>
      </c>
      <c r="F25" s="3">
        <f>$E25*MAC!C25</f>
        <v>236.88457239244963</v>
      </c>
      <c r="G25" s="3">
        <f>$E25*MAC!D25</f>
        <v>36.926124519999505</v>
      </c>
      <c r="H25" s="3">
        <f>$E25*MAC!E25</f>
        <v>12.242353951374499</v>
      </c>
      <c r="I25" s="3">
        <f>$E25*MAC!F25</f>
        <v>36.030342523557465</v>
      </c>
      <c r="J25" s="3">
        <f>$E25*MAC!G25</f>
        <v>20.105329253476818</v>
      </c>
      <c r="K25" s="3">
        <f>$E25*MAC!H25</f>
        <v>12.391650950781504</v>
      </c>
      <c r="L25" s="3">
        <f>$E25*MAC!I25</f>
        <v>8.161569300916332</v>
      </c>
      <c r="M25" s="3">
        <f>$E25*MAC!J25</f>
        <v>5.6732859774662305</v>
      </c>
      <c r="N25" s="3">
        <f>$E25*MAC!K25</f>
        <v>4.105667483692667</v>
      </c>
      <c r="O25" s="3">
        <f>$E25*MAC!L25</f>
        <v>3.070541621137425</v>
      </c>
      <c r="P25" s="3">
        <f>$E25*MAC!M25</f>
        <v>2.363869157277596</v>
      </c>
      <c r="Q25" s="3">
        <f>$E25*MAC!N25</f>
        <v>1.8612359259406759</v>
      </c>
      <c r="R25" s="3">
        <f>$E25*MAC!O25</f>
        <v>1.4979465607169609</v>
      </c>
      <c r="S25" s="3">
        <f>$E25*MAC!P25</f>
        <v>1.2242353951374498</v>
      </c>
      <c r="T25" s="3">
        <f>$E25*MAC!Q25</f>
        <v>1.0152195959676413</v>
      </c>
      <c r="U25" s="3">
        <f>$E25*MAC!R25</f>
        <v>0.8559694632668348</v>
      </c>
      <c r="V25" s="3">
        <f>$E25*MAC!S25</f>
        <v>2.9909165547870216</v>
      </c>
    </row>
    <row r="26" ht="15.75">
      <c r="C26" s="5"/>
    </row>
    <row r="27" spans="2:22" ht="15.75">
      <c r="B27" s="1" t="s">
        <v>168</v>
      </c>
      <c r="C27" s="13">
        <f>SUM(C3:C25)</f>
        <v>6</v>
      </c>
      <c r="D27" s="1">
        <f>SUM(D3:D25)</f>
        <v>183.3071</v>
      </c>
      <c r="E27" s="1">
        <f>SUM(E3:E25)</f>
        <v>1</v>
      </c>
      <c r="F27" s="1">
        <f aca="true" t="shared" si="1" ref="F27:U27">SUM(F3:F25)</f>
        <v>291.1456050529412</v>
      </c>
      <c r="G27" s="1">
        <f t="shared" si="1"/>
        <v>44.19744227037579</v>
      </c>
      <c r="H27" s="1">
        <f t="shared" si="1"/>
        <v>14.46286932693824</v>
      </c>
      <c r="I27" s="1">
        <f t="shared" si="1"/>
        <v>37.01567944722272</v>
      </c>
      <c r="J27" s="1">
        <f t="shared" si="1"/>
        <v>20.650559185105216</v>
      </c>
      <c r="K27" s="1">
        <f t="shared" si="1"/>
        <v>12.744251656373377</v>
      </c>
      <c r="L27" s="1">
        <f t="shared" si="1"/>
        <v>8.414858904537796</v>
      </c>
      <c r="M27" s="1">
        <f t="shared" si="1"/>
        <v>5.871114178883415</v>
      </c>
      <c r="N27" s="1">
        <f t="shared" si="1"/>
        <v>4.269205617785673</v>
      </c>
      <c r="O27" s="1">
        <f t="shared" si="1"/>
        <v>3.2120142525848703</v>
      </c>
      <c r="P27" s="1">
        <f t="shared" si="1"/>
        <v>2.4902312539994362</v>
      </c>
      <c r="Q27" s="1">
        <f t="shared" si="1"/>
        <v>1.9771015258001468</v>
      </c>
      <c r="R27" s="1">
        <f t="shared" si="1"/>
        <v>1.605503378210664</v>
      </c>
      <c r="S27" s="1">
        <f t="shared" si="1"/>
        <v>1.3257138414169447</v>
      </c>
      <c r="T27" s="1">
        <f t="shared" si="1"/>
        <v>1.111888092168825</v>
      </c>
      <c r="U27" s="1">
        <f t="shared" si="1"/>
        <v>0.9487899994053695</v>
      </c>
      <c r="V27" s="1">
        <f>SUM(V3:V25)</f>
        <v>3.1308143339783348</v>
      </c>
    </row>
    <row r="28" spans="2:22" ht="15.75">
      <c r="B28" s="1" t="s">
        <v>215</v>
      </c>
      <c r="F28" s="9">
        <f aca="true" t="shared" si="2" ref="F28:V28">F27*$D1</f>
        <v>1359.0676843871297</v>
      </c>
      <c r="G28" s="9">
        <f t="shared" si="2"/>
        <v>206.31366051811418</v>
      </c>
      <c r="H28" s="9">
        <f t="shared" si="2"/>
        <v>67.5126740181477</v>
      </c>
      <c r="I28" s="9">
        <f t="shared" si="2"/>
        <v>172.7891916596357</v>
      </c>
      <c r="J28" s="9">
        <f t="shared" si="2"/>
        <v>96.39681027607115</v>
      </c>
      <c r="K28" s="9">
        <f t="shared" si="2"/>
        <v>59.49016673195093</v>
      </c>
      <c r="L28" s="9">
        <f t="shared" si="2"/>
        <v>39.280561366382436</v>
      </c>
      <c r="M28" s="9">
        <f t="shared" si="2"/>
        <v>27.40636098702778</v>
      </c>
      <c r="N28" s="9">
        <f t="shared" si="2"/>
        <v>19.92865182382352</v>
      </c>
      <c r="O28" s="9">
        <f t="shared" si="2"/>
        <v>14.993682531066176</v>
      </c>
      <c r="P28" s="9">
        <f t="shared" si="2"/>
        <v>11.624399493669369</v>
      </c>
      <c r="Q28" s="9">
        <f t="shared" si="2"/>
        <v>9.229109922435086</v>
      </c>
      <c r="R28" s="9">
        <f t="shared" si="2"/>
        <v>7.49448976948738</v>
      </c>
      <c r="S28" s="9">
        <f t="shared" si="2"/>
        <v>6.188432211734298</v>
      </c>
      <c r="T28" s="9">
        <f t="shared" si="2"/>
        <v>5.190293614244076</v>
      </c>
      <c r="U28" s="9">
        <f t="shared" si="2"/>
        <v>4.4289517172242645</v>
      </c>
      <c r="V28" s="9">
        <f t="shared" si="2"/>
        <v>14.614641311010867</v>
      </c>
    </row>
    <row r="30" spans="1:11" ht="15.75">
      <c r="A30" s="1" t="s">
        <v>337</v>
      </c>
      <c r="B30" s="1" t="s">
        <v>215</v>
      </c>
      <c r="C30" s="1" t="s">
        <v>335</v>
      </c>
      <c r="F30" s="1" t="s">
        <v>472</v>
      </c>
      <c r="G30" s="1" t="s">
        <v>171</v>
      </c>
      <c r="H30" s="1" t="s">
        <v>474</v>
      </c>
      <c r="J30" s="1" t="s">
        <v>171</v>
      </c>
      <c r="K30" s="1" t="s">
        <v>474</v>
      </c>
    </row>
    <row r="31" spans="2:11" ht="15.75">
      <c r="B31" s="10">
        <f>A1</f>
        <v>0</v>
      </c>
      <c r="C31" s="10"/>
      <c r="E31" s="1" t="s">
        <v>471</v>
      </c>
      <c r="F31" s="1" t="e">
        <f>C9/(C9+C21)</f>
        <v>#DIV/0!</v>
      </c>
      <c r="G31" s="4" t="e">
        <f>4.4048-1.1353*F31-0.0435*F31^2</f>
        <v>#DIV/0!</v>
      </c>
      <c r="H31" s="1" t="s">
        <v>473</v>
      </c>
      <c r="I31" s="1" t="s">
        <v>481</v>
      </c>
      <c r="J31" s="1">
        <v>3.213</v>
      </c>
      <c r="K31" s="1" t="s">
        <v>291</v>
      </c>
    </row>
    <row r="32" spans="2:11" ht="15.75">
      <c r="B32" s="10" t="str">
        <f>B1</f>
        <v>zircon</v>
      </c>
      <c r="C32" s="10"/>
      <c r="E32" s="1" t="s">
        <v>475</v>
      </c>
      <c r="F32" s="1" t="e">
        <f>C9/(C9+C21)</f>
        <v>#DIV/0!</v>
      </c>
      <c r="G32" s="4" t="e">
        <f>J35*F32+J36*(1-F32)</f>
        <v>#DIV/0!</v>
      </c>
      <c r="I32" s="1" t="s">
        <v>482</v>
      </c>
      <c r="J32" s="1">
        <v>4.393</v>
      </c>
      <c r="K32" s="1" t="s">
        <v>304</v>
      </c>
    </row>
    <row r="33" spans="1:11" ht="15.75">
      <c r="A33" s="1">
        <f>F2</f>
        <v>5</v>
      </c>
      <c r="B33" s="5">
        <f>F28</f>
        <v>1359.0676843871297</v>
      </c>
      <c r="C33" s="7">
        <f>-LN(0.5)/B33</f>
        <v>0.0005100166743148773</v>
      </c>
      <c r="E33" s="1" t="s">
        <v>289</v>
      </c>
      <c r="F33" s="1" t="e">
        <f>C9/(C9+C21)</f>
        <v>#DIV/0!</v>
      </c>
      <c r="G33" s="4" t="e">
        <f>J37*F33+J38*(1-F33)</f>
        <v>#DIV/0!</v>
      </c>
      <c r="I33" s="1" t="s">
        <v>483</v>
      </c>
      <c r="J33" s="4">
        <v>3.2</v>
      </c>
      <c r="K33" s="1" t="s">
        <v>304</v>
      </c>
    </row>
    <row r="34" spans="1:11" ht="15.75">
      <c r="A34" s="1">
        <f>G2</f>
        <v>10</v>
      </c>
      <c r="B34" s="5">
        <f>G28</f>
        <v>206.31366051811418</v>
      </c>
      <c r="C34" s="7">
        <f aca="true" t="shared" si="3" ref="C34:C49">-LN(0.5)/B34</f>
        <v>0.0033596766148167273</v>
      </c>
      <c r="E34" s="1" t="s">
        <v>290</v>
      </c>
      <c r="F34" s="1" t="e">
        <f>C16/(C16+C8)</f>
        <v>#DIV/0!</v>
      </c>
      <c r="G34" s="4" t="e">
        <f>J40*F34+J41*(1-F34)</f>
        <v>#DIV/0!</v>
      </c>
      <c r="I34" s="1" t="s">
        <v>246</v>
      </c>
      <c r="J34" s="4">
        <v>3.27</v>
      </c>
      <c r="K34" s="1" t="s">
        <v>304</v>
      </c>
    </row>
    <row r="35" spans="1:11" ht="15.75">
      <c r="A35" s="1">
        <f>H2</f>
        <v>15</v>
      </c>
      <c r="B35" s="5">
        <f>H28</f>
        <v>67.5126740181477</v>
      </c>
      <c r="C35" s="7">
        <f t="shared" si="3"/>
        <v>0.010266919369444976</v>
      </c>
      <c r="I35" s="1" t="s">
        <v>476</v>
      </c>
      <c r="J35" s="1">
        <v>3.209</v>
      </c>
      <c r="K35" s="1" t="s">
        <v>304</v>
      </c>
    </row>
    <row r="36" spans="1:11" ht="15.75">
      <c r="A36" s="1">
        <f>I2</f>
        <v>20</v>
      </c>
      <c r="B36" s="5">
        <f>I28</f>
        <v>172.7891916596357</v>
      </c>
      <c r="C36" s="7">
        <f t="shared" si="3"/>
        <v>0.004011519319595657</v>
      </c>
      <c r="I36" s="1" t="s">
        <v>477</v>
      </c>
      <c r="J36" s="4">
        <v>3.9</v>
      </c>
      <c r="K36" s="1" t="s">
        <v>304</v>
      </c>
    </row>
    <row r="37" spans="1:11" ht="15.75">
      <c r="A37" s="1">
        <f>J2</f>
        <v>25</v>
      </c>
      <c r="B37" s="5">
        <f>J28</f>
        <v>96.39681027607115</v>
      </c>
      <c r="C37" s="7">
        <f t="shared" si="3"/>
        <v>0.007190561374124712</v>
      </c>
      <c r="I37" s="1" t="s">
        <v>478</v>
      </c>
      <c r="J37" s="1">
        <v>3.277</v>
      </c>
      <c r="K37" s="1" t="s">
        <v>304</v>
      </c>
    </row>
    <row r="38" spans="1:11" ht="15.75">
      <c r="A38" s="1">
        <f>K2</f>
        <v>30</v>
      </c>
      <c r="B38" s="5">
        <f>K28</f>
        <v>59.49016673195093</v>
      </c>
      <c r="C38" s="7">
        <f t="shared" si="3"/>
        <v>0.011651458024703609</v>
      </c>
      <c r="I38" s="1" t="s">
        <v>479</v>
      </c>
      <c r="J38" s="1">
        <v>3.632</v>
      </c>
      <c r="K38" s="1" t="s">
        <v>304</v>
      </c>
    </row>
    <row r="39" spans="1:11" ht="15.75">
      <c r="A39" s="1">
        <f>L2</f>
        <v>35</v>
      </c>
      <c r="B39" s="5">
        <f>L28</f>
        <v>39.280561366382436</v>
      </c>
      <c r="C39" s="7">
        <f t="shared" si="3"/>
        <v>0.01764606096371023</v>
      </c>
      <c r="I39" s="1" t="s">
        <v>480</v>
      </c>
      <c r="J39" s="1">
        <v>2.909</v>
      </c>
      <c r="K39" s="1" t="s">
        <v>304</v>
      </c>
    </row>
    <row r="40" spans="1:11" ht="15.75">
      <c r="A40" s="1">
        <f>M2</f>
        <v>40</v>
      </c>
      <c r="B40" s="5">
        <f>M28</f>
        <v>27.40636098702778</v>
      </c>
      <c r="C40" s="7">
        <f t="shared" si="3"/>
        <v>0.025291470870139665</v>
      </c>
      <c r="I40" s="1" t="s">
        <v>247</v>
      </c>
      <c r="J40" s="4">
        <v>2.76</v>
      </c>
      <c r="K40" s="1" t="s">
        <v>304</v>
      </c>
    </row>
    <row r="41" spans="1:11" ht="15.75">
      <c r="A41" s="1">
        <f>N2</f>
        <v>45</v>
      </c>
      <c r="B41" s="5">
        <f>N28</f>
        <v>19.92865182382352</v>
      </c>
      <c r="C41" s="7">
        <f t="shared" si="3"/>
        <v>0.0347814386385801</v>
      </c>
      <c r="I41" s="1" t="s">
        <v>16</v>
      </c>
      <c r="J41" s="4">
        <v>2.62</v>
      </c>
      <c r="K41" s="1" t="s">
        <v>304</v>
      </c>
    </row>
    <row r="42" spans="1:11" ht="15.75">
      <c r="A42" s="1">
        <f>O2</f>
        <v>50</v>
      </c>
      <c r="B42" s="5">
        <f>O28</f>
        <v>14.993682531066176</v>
      </c>
      <c r="C42" s="7">
        <f t="shared" si="3"/>
        <v>0.04622928217426094</v>
      </c>
      <c r="I42" s="1" t="s">
        <v>18</v>
      </c>
      <c r="J42" s="4">
        <v>2.57</v>
      </c>
      <c r="K42" s="1" t="s">
        <v>304</v>
      </c>
    </row>
    <row r="43" spans="1:11" ht="15.75">
      <c r="A43" s="1">
        <f>P2</f>
        <v>55</v>
      </c>
      <c r="B43" s="5">
        <f>P28</f>
        <v>11.624399493669369</v>
      </c>
      <c r="C43" s="7">
        <f t="shared" si="3"/>
        <v>0.059628644123718585</v>
      </c>
      <c r="I43" s="1" t="s">
        <v>19</v>
      </c>
      <c r="J43" s="4">
        <v>2.56</v>
      </c>
      <c r="K43" s="1" t="s">
        <v>304</v>
      </c>
    </row>
    <row r="44" spans="1:11" ht="15.75">
      <c r="A44" s="1">
        <f>Q2</f>
        <v>60</v>
      </c>
      <c r="B44" s="5">
        <f>Q28</f>
        <v>9.229109922435086</v>
      </c>
      <c r="C44" s="7">
        <f t="shared" si="3"/>
        <v>0.07510444521578084</v>
      </c>
      <c r="I44" s="1" t="s">
        <v>20</v>
      </c>
      <c r="J44" s="4">
        <v>3.51</v>
      </c>
      <c r="K44" s="1" t="s">
        <v>304</v>
      </c>
    </row>
    <row r="45" spans="1:11" ht="15.75">
      <c r="A45" s="1">
        <f>R2</f>
        <v>65</v>
      </c>
      <c r="B45" s="5">
        <f>R28</f>
        <v>7.49448976948738</v>
      </c>
      <c r="C45" s="7">
        <f t="shared" si="3"/>
        <v>0.0924875744552996</v>
      </c>
      <c r="I45" s="1" t="s">
        <v>21</v>
      </c>
      <c r="J45" s="1">
        <v>4.318</v>
      </c>
      <c r="K45" s="1" t="s">
        <v>304</v>
      </c>
    </row>
    <row r="46" spans="1:11" ht="15.75">
      <c r="A46" s="1">
        <f>S2</f>
        <v>70</v>
      </c>
      <c r="B46" s="5">
        <f>S28</f>
        <v>6.188432211734298</v>
      </c>
      <c r="C46" s="7">
        <f t="shared" si="3"/>
        <v>0.1120069117418177</v>
      </c>
      <c r="I46" s="1" t="s">
        <v>22</v>
      </c>
      <c r="J46" s="4">
        <v>4.19</v>
      </c>
      <c r="K46" s="1" t="s">
        <v>304</v>
      </c>
    </row>
    <row r="47" spans="1:12" ht="15.75">
      <c r="A47" s="1">
        <f>T2</f>
        <v>75</v>
      </c>
      <c r="B47" s="5">
        <f>T28</f>
        <v>5.190293614244076</v>
      </c>
      <c r="C47" s="7">
        <f t="shared" si="3"/>
        <v>0.1335468148965011</v>
      </c>
      <c r="I47" s="1" t="s">
        <v>23</v>
      </c>
      <c r="J47" s="1">
        <v>3.848</v>
      </c>
      <c r="K47" s="1" t="s">
        <v>295</v>
      </c>
      <c r="L47" s="1" t="s">
        <v>294</v>
      </c>
    </row>
    <row r="48" spans="1:11" ht="15.75">
      <c r="A48" s="1">
        <f>U2</f>
        <v>80</v>
      </c>
      <c r="B48" s="5">
        <f>U28</f>
        <v>4.4289517172242645</v>
      </c>
      <c r="C48" s="7">
        <f t="shared" si="3"/>
        <v>0.15650366606262262</v>
      </c>
      <c r="I48" s="1" t="s">
        <v>302</v>
      </c>
      <c r="J48" s="1">
        <v>3.595</v>
      </c>
      <c r="K48" s="1" t="s">
        <v>304</v>
      </c>
    </row>
    <row r="49" spans="1:11" ht="15.75">
      <c r="A49" s="1">
        <v>50.5</v>
      </c>
      <c r="B49" s="5">
        <f>V28</f>
        <v>14.614641311010867</v>
      </c>
      <c r="C49" s="7">
        <f t="shared" si="3"/>
        <v>0.04742827181380899</v>
      </c>
      <c r="I49" s="1" t="s">
        <v>303</v>
      </c>
      <c r="J49" s="4">
        <v>3.86</v>
      </c>
      <c r="K49" s="1" t="s">
        <v>304</v>
      </c>
    </row>
    <row r="50" spans="9:11" ht="15.75">
      <c r="I50" s="1" t="s">
        <v>305</v>
      </c>
      <c r="J50" s="4">
        <v>5.2</v>
      </c>
      <c r="K50" s="1" t="s">
        <v>304</v>
      </c>
    </row>
    <row r="51" spans="2:11" ht="15.75">
      <c r="B51" s="4">
        <f>D1</f>
        <v>4.668</v>
      </c>
      <c r="I51" s="1" t="s">
        <v>306</v>
      </c>
      <c r="J51" s="1">
        <v>3.583</v>
      </c>
      <c r="K51" s="1" t="s">
        <v>304</v>
      </c>
    </row>
    <row r="52" spans="2:11" ht="15.75">
      <c r="B52" s="10" t="str">
        <f>E1</f>
        <v>AGU ref.</v>
      </c>
      <c r="I52" s="1" t="s">
        <v>307</v>
      </c>
      <c r="J52" s="1">
        <v>4.265</v>
      </c>
      <c r="K52" s="1" t="s">
        <v>304</v>
      </c>
    </row>
    <row r="53" spans="9:11" ht="15.75">
      <c r="I53" s="1" t="s">
        <v>467</v>
      </c>
      <c r="J53" s="1">
        <v>5.086</v>
      </c>
      <c r="K53" s="1" t="s">
        <v>304</v>
      </c>
    </row>
    <row r="54" spans="9:11" ht="15.75">
      <c r="I54" s="1" t="s">
        <v>466</v>
      </c>
      <c r="J54" s="1">
        <v>4.414</v>
      </c>
      <c r="K54" s="1" t="s">
        <v>304</v>
      </c>
    </row>
    <row r="55" spans="9:12" ht="15.75">
      <c r="I55" s="1" t="s">
        <v>308</v>
      </c>
      <c r="J55" s="1">
        <v>4.771</v>
      </c>
      <c r="K55" s="1" t="s">
        <v>288</v>
      </c>
      <c r="L55" s="1" t="s">
        <v>294</v>
      </c>
    </row>
    <row r="56" spans="9:11" ht="15.75">
      <c r="I56" s="1" t="s">
        <v>463</v>
      </c>
      <c r="J56" s="1">
        <v>7.875</v>
      </c>
      <c r="K56" s="1" t="s">
        <v>304</v>
      </c>
    </row>
    <row r="57" spans="9:11" ht="15.75">
      <c r="I57" s="1" t="s">
        <v>464</v>
      </c>
      <c r="J57" s="4">
        <v>8.91</v>
      </c>
      <c r="K57" s="1" t="s">
        <v>304</v>
      </c>
    </row>
    <row r="58" spans="9:11" ht="15.75">
      <c r="I58" s="1" t="s">
        <v>465</v>
      </c>
      <c r="J58" s="4">
        <v>4.83</v>
      </c>
      <c r="K58" s="1" t="s">
        <v>304</v>
      </c>
    </row>
    <row r="59" spans="9:12" ht="15.75">
      <c r="I59" s="1" t="s">
        <v>292</v>
      </c>
      <c r="J59" s="4">
        <v>4.956</v>
      </c>
      <c r="K59" s="1" t="s">
        <v>288</v>
      </c>
      <c r="L59" s="1" t="s">
        <v>293</v>
      </c>
    </row>
    <row r="60" spans="9:11" ht="15.75">
      <c r="I60" s="1" t="s">
        <v>468</v>
      </c>
      <c r="J60" s="1">
        <v>2.163</v>
      </c>
      <c r="K60" s="1" t="s">
        <v>304</v>
      </c>
    </row>
    <row r="61" spans="9:11" ht="15.75">
      <c r="I61" s="1" t="s">
        <v>204</v>
      </c>
      <c r="J61" s="4">
        <v>2.94</v>
      </c>
      <c r="K61" s="1" t="s">
        <v>304</v>
      </c>
    </row>
    <row r="62" spans="9:11" ht="15.75">
      <c r="I62" s="1" t="s">
        <v>205</v>
      </c>
      <c r="J62" s="4">
        <v>3.05</v>
      </c>
      <c r="K62" s="1" t="s">
        <v>304</v>
      </c>
    </row>
    <row r="63" spans="9:11" ht="15.75">
      <c r="I63" s="1" t="s">
        <v>280</v>
      </c>
      <c r="J63" s="1">
        <v>4.044</v>
      </c>
      <c r="K63" s="1" t="s">
        <v>304</v>
      </c>
    </row>
    <row r="64" spans="9:11" ht="15.75">
      <c r="I64" s="1" t="s">
        <v>281</v>
      </c>
      <c r="J64" s="1">
        <v>3.987</v>
      </c>
      <c r="K64" s="1" t="s">
        <v>304</v>
      </c>
    </row>
    <row r="65" spans="9:11" ht="15.75">
      <c r="I65" s="1" t="s">
        <v>282</v>
      </c>
      <c r="J65" s="1">
        <v>3.84</v>
      </c>
      <c r="K65" s="1" t="s">
        <v>288</v>
      </c>
    </row>
    <row r="66" spans="9:11" ht="15.75">
      <c r="I66" s="1" t="s">
        <v>283</v>
      </c>
      <c r="J66" s="4">
        <v>3.1</v>
      </c>
      <c r="K66" s="1" t="s">
        <v>304</v>
      </c>
    </row>
    <row r="67" spans="9:11" ht="15.75">
      <c r="I67" s="1" t="s">
        <v>284</v>
      </c>
      <c r="J67" s="1">
        <v>2.6</v>
      </c>
      <c r="K67" s="1" t="s">
        <v>304</v>
      </c>
    </row>
    <row r="68" spans="9:11" ht="15.75">
      <c r="I68" s="1" t="s">
        <v>287</v>
      </c>
      <c r="J68" s="1">
        <v>2.55</v>
      </c>
      <c r="K68" s="1" t="s">
        <v>304</v>
      </c>
    </row>
    <row r="69" spans="9:11" ht="15.75">
      <c r="I69" s="1" t="s">
        <v>285</v>
      </c>
      <c r="J69" s="1">
        <v>2.6</v>
      </c>
      <c r="K69" s="1" t="s">
        <v>304</v>
      </c>
    </row>
    <row r="70" spans="9:11" ht="15.75">
      <c r="I70" s="1" t="s">
        <v>286</v>
      </c>
      <c r="J70" s="1">
        <v>2.55</v>
      </c>
      <c r="K70" s="1" t="s">
        <v>304</v>
      </c>
    </row>
    <row r="71" spans="9:12" ht="15.75">
      <c r="I71" s="30" t="s">
        <v>462</v>
      </c>
      <c r="J71" s="1">
        <v>3.123</v>
      </c>
      <c r="K71" s="1" t="s">
        <v>288</v>
      </c>
      <c r="L71" s="1" t="s">
        <v>294</v>
      </c>
    </row>
    <row r="72" spans="9:12" ht="15.75">
      <c r="I72" s="1" t="s">
        <v>433</v>
      </c>
      <c r="J72" s="1">
        <v>3.215</v>
      </c>
      <c r="K72" s="1" t="s">
        <v>435</v>
      </c>
      <c r="L72" s="1" t="s">
        <v>438</v>
      </c>
    </row>
    <row r="73" spans="9:12" ht="15.75">
      <c r="I73" s="1" t="s">
        <v>434</v>
      </c>
      <c r="J73" s="1">
        <v>2.872</v>
      </c>
      <c r="K73" s="1" t="s">
        <v>435</v>
      </c>
      <c r="L73" s="1" t="s">
        <v>439</v>
      </c>
    </row>
    <row r="74" spans="9:12" ht="15.75">
      <c r="I74" s="1" t="s">
        <v>436</v>
      </c>
      <c r="J74" s="1">
        <v>2.834</v>
      </c>
      <c r="K74" s="1" t="s">
        <v>435</v>
      </c>
      <c r="L74" s="1" t="s">
        <v>437</v>
      </c>
    </row>
    <row r="75" spans="9:12" ht="15.75">
      <c r="I75" s="1" t="s">
        <v>322</v>
      </c>
      <c r="J75" s="1">
        <v>2.64</v>
      </c>
      <c r="K75" s="1" t="s">
        <v>435</v>
      </c>
      <c r="L75" s="1" t="s">
        <v>323</v>
      </c>
    </row>
    <row r="76" spans="9:11" ht="15.75">
      <c r="I76" s="1" t="s">
        <v>324</v>
      </c>
      <c r="J76" s="1">
        <v>2.648</v>
      </c>
      <c r="K76" s="1" t="s">
        <v>435</v>
      </c>
    </row>
    <row r="77" spans="9:11" ht="15.75">
      <c r="I77" s="1" t="s">
        <v>325</v>
      </c>
      <c r="J77" s="1">
        <v>4.786</v>
      </c>
      <c r="K77" s="1" t="s">
        <v>435</v>
      </c>
    </row>
    <row r="78" spans="9:11" ht="15.75">
      <c r="I78" s="1" t="s">
        <v>330</v>
      </c>
      <c r="J78" s="1">
        <v>4.668</v>
      </c>
      <c r="K78" s="1" t="s">
        <v>435</v>
      </c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I80"/>
  <sheetViews>
    <sheetView tabSelected="1" workbookViewId="0" topLeftCell="A1">
      <pane xSplit="5715" ySplit="7845" topLeftCell="FC25" activePane="topRight" state="split"/>
      <selection pane="topLeft" activeCell="B22" sqref="B22"/>
      <selection pane="topRight" activeCell="FE12" sqref="FE12"/>
      <selection pane="bottomLeft" activeCell="A3" sqref="A3:IV3"/>
      <selection pane="bottomRight" activeCell="FD27" sqref="FD27:FD28"/>
    </sheetView>
  </sheetViews>
  <sheetFormatPr defaultColWidth="8.796875" defaultRowHeight="15"/>
  <cols>
    <col min="1" max="1" width="6.69921875" style="1" bestFit="1" customWidth="1"/>
    <col min="2" max="2" width="15.09765625" style="1" bestFit="1" customWidth="1"/>
    <col min="3" max="3" width="10.59765625" style="1" customWidth="1"/>
    <col min="4" max="4" width="11" style="1" customWidth="1"/>
    <col min="5" max="5" width="10" style="1" bestFit="1" customWidth="1"/>
    <col min="6" max="6" width="11.69921875" style="1" bestFit="1" customWidth="1"/>
    <col min="7" max="7" width="10" style="1" bestFit="1" customWidth="1"/>
    <col min="8" max="8" width="11.69921875" style="1" bestFit="1" customWidth="1"/>
    <col min="9" max="30" width="10" style="1" bestFit="1" customWidth="1"/>
    <col min="31" max="31" width="11.19921875" style="1" customWidth="1"/>
    <col min="32" max="55" width="10" style="1" bestFit="1" customWidth="1"/>
    <col min="56" max="56" width="10" style="1" customWidth="1"/>
    <col min="57" max="69" width="10" style="1" bestFit="1" customWidth="1"/>
    <col min="70" max="71" width="10" style="1" customWidth="1"/>
    <col min="72" max="75" width="10" style="1" bestFit="1" customWidth="1"/>
    <col min="76" max="82" width="10.59765625" style="1" customWidth="1"/>
    <col min="83" max="87" width="10" style="1" bestFit="1" customWidth="1"/>
    <col min="88" max="91" width="10.59765625" style="1" customWidth="1"/>
    <col min="92" max="92" width="10" style="1" bestFit="1" customWidth="1"/>
    <col min="93" max="93" width="9.59765625" style="1" customWidth="1"/>
    <col min="94" max="94" width="11.09765625" style="1" bestFit="1" customWidth="1"/>
    <col min="95" max="95" width="15.3984375" style="1" bestFit="1" customWidth="1"/>
    <col min="96" max="96" width="11.09765625" style="1" bestFit="1" customWidth="1"/>
    <col min="97" max="105" width="10" style="1" customWidth="1"/>
    <col min="106" max="106" width="11.09765625" style="1" bestFit="1" customWidth="1"/>
    <col min="107" max="116" width="10" style="1" customWidth="1"/>
    <col min="117" max="117" width="10" style="1" bestFit="1" customWidth="1"/>
    <col min="118" max="118" width="14.8984375" style="1" bestFit="1" customWidth="1"/>
    <col min="119" max="122" width="10" style="1" bestFit="1" customWidth="1"/>
    <col min="123" max="123" width="14.8984375" style="1" bestFit="1" customWidth="1"/>
    <col min="124" max="125" width="10" style="1" bestFit="1" customWidth="1"/>
    <col min="126" max="132" width="14.8984375" style="1" bestFit="1" customWidth="1"/>
    <col min="133" max="133" width="11" style="1" bestFit="1" customWidth="1"/>
    <col min="134" max="144" width="10" style="1" bestFit="1" customWidth="1"/>
    <col min="145" max="146" width="11.09765625" style="1" bestFit="1" customWidth="1"/>
    <col min="147" max="147" width="13" style="1" bestFit="1" customWidth="1"/>
    <col min="148" max="148" width="10.59765625" style="1" customWidth="1"/>
    <col min="149" max="149" width="11.09765625" style="37" bestFit="1" customWidth="1"/>
    <col min="150" max="16384" width="10.59765625" style="1" customWidth="1"/>
  </cols>
  <sheetData>
    <row r="1" spans="1:165" s="10" customFormat="1" ht="15.75">
      <c r="A1" s="10" t="s">
        <v>419</v>
      </c>
      <c r="B1" s="10" t="s">
        <v>178</v>
      </c>
      <c r="C1" s="10" t="s">
        <v>542</v>
      </c>
      <c r="D1" s="10" t="s">
        <v>541</v>
      </c>
      <c r="E1" s="10" t="s">
        <v>418</v>
      </c>
      <c r="F1" s="10" t="s">
        <v>24</v>
      </c>
      <c r="G1" s="10" t="s">
        <v>420</v>
      </c>
      <c r="H1" s="10" t="s">
        <v>208</v>
      </c>
      <c r="I1" s="10" t="s">
        <v>206</v>
      </c>
      <c r="J1" s="10" t="s">
        <v>207</v>
      </c>
      <c r="K1" s="10" t="s">
        <v>421</v>
      </c>
      <c r="L1" s="10" t="s">
        <v>602</v>
      </c>
      <c r="M1" s="10" t="s">
        <v>209</v>
      </c>
      <c r="N1" s="10" t="s">
        <v>210</v>
      </c>
      <c r="O1" s="10" t="s">
        <v>422</v>
      </c>
      <c r="P1" s="10" t="s">
        <v>603</v>
      </c>
      <c r="Q1" s="10" t="s">
        <v>423</v>
      </c>
      <c r="R1" s="10" t="s">
        <v>604</v>
      </c>
      <c r="S1" s="10" t="s">
        <v>424</v>
      </c>
      <c r="T1" s="10" t="s">
        <v>605</v>
      </c>
      <c r="U1" s="10" t="s">
        <v>425</v>
      </c>
      <c r="V1" s="10" t="s">
        <v>606</v>
      </c>
      <c r="W1" s="10" t="s">
        <v>426</v>
      </c>
      <c r="X1" s="10" t="s">
        <v>265</v>
      </c>
      <c r="Y1" s="10" t="s">
        <v>268</v>
      </c>
      <c r="Z1" s="10" t="s">
        <v>427</v>
      </c>
      <c r="AA1" s="10" t="s">
        <v>607</v>
      </c>
      <c r="AB1" s="10" t="s">
        <v>428</v>
      </c>
      <c r="AC1" s="10" t="s">
        <v>608</v>
      </c>
      <c r="AD1" s="10" t="s">
        <v>429</v>
      </c>
      <c r="AE1" s="10" t="s">
        <v>543</v>
      </c>
      <c r="AF1" s="10" t="s">
        <v>432</v>
      </c>
      <c r="AG1" s="10" t="s">
        <v>139</v>
      </c>
      <c r="AH1" s="10" t="s">
        <v>146</v>
      </c>
      <c r="AI1" s="10" t="s">
        <v>147</v>
      </c>
      <c r="AJ1" s="10" t="s">
        <v>148</v>
      </c>
      <c r="AK1" s="10" t="s">
        <v>149</v>
      </c>
      <c r="AL1" s="10" t="s">
        <v>150</v>
      </c>
      <c r="AM1" s="10" t="s">
        <v>151</v>
      </c>
      <c r="AN1" s="10" t="s">
        <v>152</v>
      </c>
      <c r="AO1" s="10" t="s">
        <v>153</v>
      </c>
      <c r="AP1" s="10" t="s">
        <v>154</v>
      </c>
      <c r="AQ1" s="10" t="s">
        <v>155</v>
      </c>
      <c r="AR1" s="10" t="s">
        <v>160</v>
      </c>
      <c r="AS1" s="10" t="s">
        <v>381</v>
      </c>
      <c r="AT1" s="10" t="s">
        <v>382</v>
      </c>
      <c r="AU1" s="10" t="s">
        <v>383</v>
      </c>
      <c r="AV1" s="10" t="s">
        <v>384</v>
      </c>
      <c r="AW1" s="10" t="s">
        <v>161</v>
      </c>
      <c r="AX1" s="10" t="s">
        <v>385</v>
      </c>
      <c r="AY1" s="10" t="s">
        <v>386</v>
      </c>
      <c r="AZ1" s="10" t="s">
        <v>387</v>
      </c>
      <c r="BA1" s="10" t="s">
        <v>388</v>
      </c>
      <c r="BB1" s="10" t="s">
        <v>162</v>
      </c>
      <c r="BC1" s="10" t="s">
        <v>554</v>
      </c>
      <c r="BD1" s="10" t="s">
        <v>556</v>
      </c>
      <c r="BE1" s="10" t="s">
        <v>156</v>
      </c>
      <c r="BF1" s="10" t="s">
        <v>137</v>
      </c>
      <c r="BG1" s="10" t="s">
        <v>138</v>
      </c>
      <c r="BH1" s="10" t="s">
        <v>140</v>
      </c>
      <c r="BI1" s="10" t="s">
        <v>141</v>
      </c>
      <c r="BJ1" s="10" t="s">
        <v>157</v>
      </c>
      <c r="BK1" s="10" t="s">
        <v>142</v>
      </c>
      <c r="BL1" s="10" t="s">
        <v>143</v>
      </c>
      <c r="BM1" s="10" t="s">
        <v>379</v>
      </c>
      <c r="BN1" s="10" t="s">
        <v>380</v>
      </c>
      <c r="BO1" s="10" t="s">
        <v>158</v>
      </c>
      <c r="BP1" s="10" t="s">
        <v>532</v>
      </c>
      <c r="BQ1" s="10" t="s">
        <v>430</v>
      </c>
      <c r="BR1" s="10" t="s">
        <v>627</v>
      </c>
      <c r="BS1" s="10" t="s">
        <v>628</v>
      </c>
      <c r="BT1" s="10" t="s">
        <v>566</v>
      </c>
      <c r="BU1" s="10" t="s">
        <v>568</v>
      </c>
      <c r="BV1" s="10" t="s">
        <v>570</v>
      </c>
      <c r="BW1" s="10" t="s">
        <v>572</v>
      </c>
      <c r="BX1" s="10" t="s">
        <v>534</v>
      </c>
      <c r="BY1" s="10" t="s">
        <v>535</v>
      </c>
      <c r="BZ1" s="10" t="s">
        <v>536</v>
      </c>
      <c r="CA1" s="10" t="s">
        <v>537</v>
      </c>
      <c r="CB1" s="10" t="s">
        <v>538</v>
      </c>
      <c r="CC1" s="10" t="s">
        <v>563</v>
      </c>
      <c r="CD1" s="10" t="s">
        <v>561</v>
      </c>
      <c r="CE1" s="10" t="s">
        <v>262</v>
      </c>
      <c r="CF1" s="10" t="s">
        <v>299</v>
      </c>
      <c r="CG1" s="10" t="s">
        <v>164</v>
      </c>
      <c r="CH1" s="10" t="s">
        <v>159</v>
      </c>
      <c r="CI1" s="10" t="s">
        <v>25</v>
      </c>
      <c r="CJ1" s="10" t="s">
        <v>226</v>
      </c>
      <c r="CK1" s="10" t="s">
        <v>549</v>
      </c>
      <c r="CL1" s="10" t="s">
        <v>551</v>
      </c>
      <c r="CM1" s="10" t="s">
        <v>552</v>
      </c>
      <c r="CN1" s="10" t="s">
        <v>26</v>
      </c>
      <c r="CO1" s="10" t="s">
        <v>452</v>
      </c>
      <c r="CP1" s="10" t="s">
        <v>163</v>
      </c>
      <c r="CQ1" s="10" t="s">
        <v>389</v>
      </c>
      <c r="CR1" s="10" t="s">
        <v>225</v>
      </c>
      <c r="CS1" s="10" t="s">
        <v>489</v>
      </c>
      <c r="CT1" s="10" t="s">
        <v>490</v>
      </c>
      <c r="CU1" s="10" t="s">
        <v>491</v>
      </c>
      <c r="CV1" s="10" t="s">
        <v>492</v>
      </c>
      <c r="CW1" s="10" t="s">
        <v>493</v>
      </c>
      <c r="CX1" s="10" t="s">
        <v>494</v>
      </c>
      <c r="CY1" s="10" t="s">
        <v>495</v>
      </c>
      <c r="CZ1" s="10" t="s">
        <v>496</v>
      </c>
      <c r="DA1" s="10" t="s">
        <v>497</v>
      </c>
      <c r="DB1" s="10" t="s">
        <v>165</v>
      </c>
      <c r="DC1" s="10" t="s">
        <v>557</v>
      </c>
      <c r="DD1" s="10" t="s">
        <v>559</v>
      </c>
      <c r="DE1" s="10" t="s">
        <v>591</v>
      </c>
      <c r="DF1" s="10" t="s">
        <v>580</v>
      </c>
      <c r="DG1" s="10" t="s">
        <v>574</v>
      </c>
      <c r="DH1" s="10" t="s">
        <v>576</v>
      </c>
      <c r="DI1" s="10" t="s">
        <v>582</v>
      </c>
      <c r="DJ1" s="10" t="s">
        <v>584</v>
      </c>
      <c r="DK1" s="10" t="s">
        <v>586</v>
      </c>
      <c r="DL1" s="10" t="s">
        <v>588</v>
      </c>
      <c r="DM1" s="10" t="s">
        <v>124</v>
      </c>
      <c r="DN1" s="10" t="s">
        <v>125</v>
      </c>
      <c r="DO1" s="10" t="s">
        <v>264</v>
      </c>
      <c r="DP1" s="10" t="s">
        <v>263</v>
      </c>
      <c r="DQ1" s="10" t="s">
        <v>214</v>
      </c>
      <c r="DR1" s="10" t="s">
        <v>213</v>
      </c>
      <c r="DS1" s="10" t="s">
        <v>126</v>
      </c>
      <c r="DT1" s="10" t="s">
        <v>212</v>
      </c>
      <c r="DU1" s="10" t="s">
        <v>211</v>
      </c>
      <c r="DV1" s="10" t="s">
        <v>127</v>
      </c>
      <c r="DW1" s="10" t="s">
        <v>128</v>
      </c>
      <c r="DX1" s="10" t="s">
        <v>129</v>
      </c>
      <c r="DY1" s="10" t="s">
        <v>130</v>
      </c>
      <c r="DZ1" s="10" t="s">
        <v>131</v>
      </c>
      <c r="EA1" s="10" t="s">
        <v>132</v>
      </c>
      <c r="EB1" s="10" t="s">
        <v>133</v>
      </c>
      <c r="EC1" s="10" t="s">
        <v>134</v>
      </c>
      <c r="ED1" s="10" t="s">
        <v>301</v>
      </c>
      <c r="EE1" s="10" t="s">
        <v>592</v>
      </c>
      <c r="EF1" s="10" t="s">
        <v>578</v>
      </c>
      <c r="EG1" s="10" t="s">
        <v>391</v>
      </c>
      <c r="EH1" s="10" t="s">
        <v>394</v>
      </c>
      <c r="EI1" s="10" t="s">
        <v>334</v>
      </c>
      <c r="EJ1" s="10" t="s">
        <v>270</v>
      </c>
      <c r="EK1" s="10" t="s">
        <v>274</v>
      </c>
      <c r="EL1" s="10" t="s">
        <v>272</v>
      </c>
      <c r="EM1" s="10" t="s">
        <v>276</v>
      </c>
      <c r="EN1" s="10" t="s">
        <v>278</v>
      </c>
      <c r="EO1" s="10" t="s">
        <v>4</v>
      </c>
      <c r="EP1" s="10" t="s">
        <v>6</v>
      </c>
      <c r="EQ1" s="10" t="s">
        <v>8</v>
      </c>
      <c r="ER1" s="10" t="s">
        <v>539</v>
      </c>
      <c r="ES1" s="48" t="s">
        <v>229</v>
      </c>
      <c r="ET1" s="10" t="s">
        <v>613</v>
      </c>
      <c r="EU1" s="10" t="s">
        <v>614</v>
      </c>
      <c r="EV1" s="10" t="s">
        <v>615</v>
      </c>
      <c r="EW1" s="10" t="s">
        <v>616</v>
      </c>
      <c r="EX1" s="10" t="s">
        <v>617</v>
      </c>
      <c r="EY1" s="10" t="s">
        <v>618</v>
      </c>
      <c r="EZ1" s="10" t="s">
        <v>619</v>
      </c>
      <c r="FA1" s="10" t="s">
        <v>620</v>
      </c>
      <c r="FB1" s="10" t="s">
        <v>621</v>
      </c>
      <c r="FC1" s="10" t="s">
        <v>622</v>
      </c>
      <c r="FD1" s="10" t="s">
        <v>625</v>
      </c>
      <c r="FE1" s="10" t="s">
        <v>629</v>
      </c>
      <c r="FF1" s="10" t="s">
        <v>647</v>
      </c>
      <c r="FG1" s="10" t="s">
        <v>646</v>
      </c>
      <c r="FH1" s="10" t="s">
        <v>562</v>
      </c>
      <c r="FI1" s="10" t="s">
        <v>649</v>
      </c>
    </row>
    <row r="2" spans="1:165" ht="15.75">
      <c r="A2" s="1">
        <v>5</v>
      </c>
      <c r="B2" s="5">
        <v>418.06260088846045</v>
      </c>
      <c r="C2" s="5">
        <v>446.39241782304896</v>
      </c>
      <c r="D2" s="5">
        <v>435.1041896878099</v>
      </c>
      <c r="E2" s="5">
        <v>404.17118717293175</v>
      </c>
      <c r="F2" s="5">
        <v>411.87518017309435</v>
      </c>
      <c r="G2" s="5">
        <v>419.55151519845293</v>
      </c>
      <c r="H2" s="5">
        <v>421.08346451504804</v>
      </c>
      <c r="I2" s="5">
        <v>427.2002064215535</v>
      </c>
      <c r="J2" s="5">
        <v>430.25194559597765</v>
      </c>
      <c r="K2" s="5">
        <v>434.8212668486659</v>
      </c>
      <c r="L2" s="5">
        <v>442.414708437332</v>
      </c>
      <c r="M2" s="5">
        <v>445.4443542944144</v>
      </c>
      <c r="N2" s="5">
        <v>446.95752096574546</v>
      </c>
      <c r="O2" s="5">
        <v>449.9805421999805</v>
      </c>
      <c r="P2" s="5">
        <v>457.5187782954924</v>
      </c>
      <c r="Q2" s="5">
        <v>465.0294261103257</v>
      </c>
      <c r="R2" s="5">
        <v>472.51249433055847</v>
      </c>
      <c r="S2" s="5">
        <v>479.9679910060174</v>
      </c>
      <c r="T2" s="5">
        <v>487.39592360748657</v>
      </c>
      <c r="U2" s="5">
        <v>494.7962990778526</v>
      </c>
      <c r="V2" s="5">
        <v>502.1691238779225</v>
      </c>
      <c r="W2" s="5">
        <v>509.5144040275517</v>
      </c>
      <c r="X2" s="5">
        <v>516.8321451426314</v>
      </c>
      <c r="Y2" s="5">
        <v>522.6665134662996</v>
      </c>
      <c r="Z2" s="5">
        <v>524.1223524684148</v>
      </c>
      <c r="AA2" s="5">
        <v>531.3850309095976</v>
      </c>
      <c r="AB2" s="5">
        <v>538.6201850575159</v>
      </c>
      <c r="AC2" s="5">
        <v>545.8278192147777</v>
      </c>
      <c r="AD2" s="5">
        <v>553.0079374176081</v>
      </c>
      <c r="AE2" s="5">
        <v>532.6712270102113</v>
      </c>
      <c r="AF2" s="5">
        <v>416.20208606665886</v>
      </c>
      <c r="AG2" s="5">
        <v>420.5041104387947</v>
      </c>
      <c r="AH2" s="5">
        <v>424.8078325180626</v>
      </c>
      <c r="AI2" s="5">
        <v>433.42006868831</v>
      </c>
      <c r="AJ2" s="5">
        <v>442.03823558488017</v>
      </c>
      <c r="AK2" s="5">
        <v>450.6618366219459</v>
      </c>
      <c r="AL2" s="5">
        <v>459.2904291478813</v>
      </c>
      <c r="AM2" s="5">
        <v>467.92361731658065</v>
      </c>
      <c r="AN2" s="5">
        <v>476.56104606032494</v>
      </c>
      <c r="AO2" s="5">
        <v>485.20239597060043</v>
      </c>
      <c r="AP2" s="5">
        <v>493.8473789312031</v>
      </c>
      <c r="AQ2" s="5">
        <v>502.49573437773586</v>
      </c>
      <c r="AR2" s="5">
        <v>701.6648072555859</v>
      </c>
      <c r="AS2" s="5">
        <v>705.0818482356293</v>
      </c>
      <c r="AT2" s="5">
        <v>708.5289077678024</v>
      </c>
      <c r="AU2" s="5">
        <v>712.004729126632</v>
      </c>
      <c r="AV2" s="5">
        <v>715.5081247715199</v>
      </c>
      <c r="AW2" s="5">
        <v>719.0379716504449</v>
      </c>
      <c r="AX2" s="5">
        <v>722.5932068810877</v>
      </c>
      <c r="AY2" s="5">
        <v>726.1728237744543</v>
      </c>
      <c r="AZ2" s="5">
        <v>729.7758681697262</v>
      </c>
      <c r="BA2" s="5">
        <v>733.4014350522831</v>
      </c>
      <c r="BB2" s="5">
        <v>737.0486654296983</v>
      </c>
      <c r="BC2" s="5">
        <v>442.42571730299176</v>
      </c>
      <c r="BD2" s="5">
        <v>835.1005552563365</v>
      </c>
      <c r="BE2" s="5">
        <v>540.4257392048942</v>
      </c>
      <c r="BF2" s="5">
        <v>521.1772898286929</v>
      </c>
      <c r="BG2" s="5">
        <v>501.9062493061004</v>
      </c>
      <c r="BH2" s="5">
        <v>482.61222141865085</v>
      </c>
      <c r="BI2" s="5">
        <v>463.2948006278691</v>
      </c>
      <c r="BJ2" s="5">
        <v>443.9535717996144</v>
      </c>
      <c r="BK2" s="5">
        <v>424.5881099185804</v>
      </c>
      <c r="BL2" s="5">
        <v>405.19797979254224</v>
      </c>
      <c r="BM2" s="5">
        <v>385.78273574591606</v>
      </c>
      <c r="BN2" s="5">
        <v>366.3419213021792</v>
      </c>
      <c r="BO2" s="5">
        <v>346.875068854675</v>
      </c>
      <c r="BP2" s="5">
        <v>482.6700468380985</v>
      </c>
      <c r="BQ2" s="5">
        <v>370.80320770916865</v>
      </c>
      <c r="BR2" s="5">
        <v>408.8917547246119</v>
      </c>
      <c r="BS2" s="5">
        <v>602.1351182588463</v>
      </c>
      <c r="BT2" s="5">
        <v>423.3473719677234</v>
      </c>
      <c r="BU2" s="5">
        <v>410.04850164413006</v>
      </c>
      <c r="BV2" s="5">
        <v>479.1504748941742</v>
      </c>
      <c r="BW2" s="5">
        <v>328.89410575970317</v>
      </c>
      <c r="BX2" s="5">
        <v>450.7988113436384</v>
      </c>
      <c r="BY2" s="5">
        <v>552.6815068967516</v>
      </c>
      <c r="BZ2" s="5">
        <v>509.5163397623646</v>
      </c>
      <c r="CA2" s="5">
        <v>899.8967004018256</v>
      </c>
      <c r="CB2" s="5">
        <v>896.1336979593381</v>
      </c>
      <c r="CC2" s="5">
        <v>1215.2800510816085</v>
      </c>
      <c r="CD2" s="5">
        <v>1359.3588299921823</v>
      </c>
      <c r="CE2" s="5">
        <v>768.9025490093087</v>
      </c>
      <c r="CF2" s="5">
        <v>789.6896113789427</v>
      </c>
      <c r="CG2" s="5">
        <v>502.4982633041869</v>
      </c>
      <c r="CH2" s="5">
        <v>595.6223970533739</v>
      </c>
      <c r="CI2" s="5">
        <v>436.22276128476705</v>
      </c>
      <c r="CJ2" s="5">
        <v>497.1560767361915</v>
      </c>
      <c r="CK2" s="5">
        <v>592.4726447508333</v>
      </c>
      <c r="CL2" s="5">
        <v>1352.6197924901555</v>
      </c>
      <c r="CM2" s="5">
        <v>1821.7078631579477</v>
      </c>
      <c r="CN2" s="5">
        <v>581.9831164555629</v>
      </c>
      <c r="CO2" s="5">
        <v>1261.3587941688825</v>
      </c>
      <c r="CP2" s="5">
        <v>1044.4094961950154</v>
      </c>
      <c r="CQ2" s="5">
        <v>1084.298155368747</v>
      </c>
      <c r="CR2" s="5">
        <v>1102.5</v>
      </c>
      <c r="CS2" s="5">
        <v>1149.527285664987</v>
      </c>
      <c r="CT2" s="5">
        <v>1197.0659159112486</v>
      </c>
      <c r="CU2" s="5">
        <v>1245.108184250766</v>
      </c>
      <c r="CV2" s="5">
        <v>1293.64653828103</v>
      </c>
      <c r="CW2" s="5">
        <v>1342.6735758531638</v>
      </c>
      <c r="CX2" s="5">
        <v>1392.1820413538303</v>
      </c>
      <c r="CY2" s="5">
        <v>1442.1648220970046</v>
      </c>
      <c r="CZ2" s="5">
        <v>1492.6149448218387</v>
      </c>
      <c r="DA2" s="5">
        <v>1543.5255722929994</v>
      </c>
      <c r="DB2" s="5">
        <v>1594.89</v>
      </c>
      <c r="DC2" s="5">
        <v>67.13650000000001</v>
      </c>
      <c r="DD2" s="5">
        <v>43.2997</v>
      </c>
      <c r="DE2" s="5">
        <v>625.1311259332006</v>
      </c>
      <c r="DF2" s="5">
        <v>692.6353577950932</v>
      </c>
      <c r="DG2" s="5">
        <v>385.4509485729167</v>
      </c>
      <c r="DH2" s="5">
        <v>516.6222547299151</v>
      </c>
      <c r="DI2" s="5">
        <v>354.11793867042354</v>
      </c>
      <c r="DJ2" s="5">
        <v>446.0976282484186</v>
      </c>
      <c r="DK2" s="5">
        <v>467.35406264870755</v>
      </c>
      <c r="DL2" s="5">
        <v>312.2501056833176</v>
      </c>
      <c r="DM2" s="5">
        <v>296.13552387548503</v>
      </c>
      <c r="DN2" s="5">
        <v>304.78601999684884</v>
      </c>
      <c r="DO2" s="5">
        <v>309.9877879869117</v>
      </c>
      <c r="DP2" s="5">
        <v>310.855527288911</v>
      </c>
      <c r="DQ2" s="5">
        <v>311.7234815933932</v>
      </c>
      <c r="DR2" s="5">
        <v>312.59164827236157</v>
      </c>
      <c r="DS2" s="5">
        <v>313.4600247404749</v>
      </c>
      <c r="DT2" s="5">
        <v>318.67454950383666</v>
      </c>
      <c r="DU2" s="5">
        <v>319.5443255136269</v>
      </c>
      <c r="DV2" s="5">
        <v>322.15478788345695</v>
      </c>
      <c r="DW2" s="5">
        <v>330.86797209206185</v>
      </c>
      <c r="DX2" s="5">
        <v>339.59757824118805</v>
      </c>
      <c r="DY2" s="5">
        <v>348.34188637717017</v>
      </c>
      <c r="DZ2" s="5">
        <v>357.0994086299464</v>
      </c>
      <c r="EA2" s="5">
        <v>365.8688513449701</v>
      </c>
      <c r="EB2" s="5">
        <v>374.6490843953353</v>
      </c>
      <c r="EC2" s="5">
        <v>383.43911613442134</v>
      </c>
      <c r="ED2" s="5">
        <v>296.5439229724101</v>
      </c>
      <c r="EE2" s="5">
        <v>218.19571622081878</v>
      </c>
      <c r="EF2" s="5">
        <v>449.19831582812526</v>
      </c>
      <c r="EG2" s="5">
        <v>496.54885252509024</v>
      </c>
      <c r="EH2" s="5">
        <v>398.16704209561215</v>
      </c>
      <c r="EI2" s="5">
        <v>722.8213315279023</v>
      </c>
      <c r="EJ2" s="5">
        <v>513.8924018756969</v>
      </c>
      <c r="EK2" s="5">
        <v>227.36241036768553</v>
      </c>
      <c r="EL2" s="5">
        <v>352.23545157823776</v>
      </c>
      <c r="EM2" s="5">
        <v>435.8080070847319</v>
      </c>
      <c r="EN2" s="5">
        <v>111.88264482807352</v>
      </c>
      <c r="EO2" s="5">
        <v>1001.8954172832518</v>
      </c>
      <c r="EP2" s="5">
        <v>1042.3891554183174</v>
      </c>
      <c r="EQ2" s="5">
        <v>987.8332480172239</v>
      </c>
      <c r="ER2" s="5">
        <v>612.9845635834694</v>
      </c>
      <c r="ES2" s="46">
        <v>1084.7359637028644</v>
      </c>
      <c r="ET2" s="5">
        <v>409.516305777533</v>
      </c>
      <c r="EU2" s="5">
        <v>436.5781221672886</v>
      </c>
      <c r="EV2" s="5">
        <v>463.5914882484727</v>
      </c>
      <c r="EW2" s="5">
        <v>490.5649029801868</v>
      </c>
      <c r="EX2" s="5">
        <v>517.5049873271254</v>
      </c>
      <c r="EY2" s="5">
        <v>544.4169758244453</v>
      </c>
      <c r="EZ2" s="5">
        <v>571.3050614229358</v>
      </c>
      <c r="FA2" s="5">
        <v>598.1726422841887</v>
      </c>
      <c r="FB2" s="5">
        <v>625.0225015792348</v>
      </c>
      <c r="FC2" s="5">
        <v>651.856940590688</v>
      </c>
      <c r="FD2" s="5">
        <v>678.6778786804572</v>
      </c>
      <c r="FE2" s="59">
        <v>42.58695472510002</v>
      </c>
      <c r="FF2" s="5">
        <v>1392.1057159464679</v>
      </c>
      <c r="FG2" s="1">
        <v>1372.5527789080538</v>
      </c>
      <c r="FH2" s="1">
        <v>1359.3588299921823</v>
      </c>
      <c r="FI2" s="1">
        <v>1373.2338713285467</v>
      </c>
    </row>
    <row r="3" spans="1:165" ht="15.75">
      <c r="A3" s="1">
        <v>10</v>
      </c>
      <c r="B3" s="5">
        <v>87.43513508759541</v>
      </c>
      <c r="C3" s="5">
        <v>59.729525262504005</v>
      </c>
      <c r="D3" s="5">
        <v>58.21910420548699</v>
      </c>
      <c r="E3" s="5">
        <v>54.08011464968788</v>
      </c>
      <c r="F3" s="5">
        <v>74.54402077151364</v>
      </c>
      <c r="G3" s="5">
        <v>94.87368396230129</v>
      </c>
      <c r="H3" s="5">
        <v>98.92391311771999</v>
      </c>
      <c r="I3" s="5">
        <v>115.07363663274558</v>
      </c>
      <c r="J3" s="5">
        <v>123.11824211270417</v>
      </c>
      <c r="K3" s="5">
        <v>135.14803821572497</v>
      </c>
      <c r="L3" s="5">
        <v>155.10071275893645</v>
      </c>
      <c r="M3" s="5">
        <v>163.04849735299737</v>
      </c>
      <c r="N3" s="5">
        <v>167.01536524586052</v>
      </c>
      <c r="O3" s="5">
        <v>174.93518206059534</v>
      </c>
      <c r="P3" s="5">
        <v>194.65469495273132</v>
      </c>
      <c r="Q3" s="5">
        <v>214.26225324468209</v>
      </c>
      <c r="R3" s="5">
        <v>233.7606347628885</v>
      </c>
      <c r="S3" s="5">
        <v>253.15241385920737</v>
      </c>
      <c r="T3" s="5">
        <v>272.4399797064087</v>
      </c>
      <c r="U3" s="5">
        <v>291.62555265448907</v>
      </c>
      <c r="V3" s="5">
        <v>310.71119888343407</v>
      </c>
      <c r="W3" s="5">
        <v>329.6988435558986</v>
      </c>
      <c r="X3" s="5">
        <v>348.59028264596503</v>
      </c>
      <c r="Y3" s="5">
        <v>363.6352968726649</v>
      </c>
      <c r="Z3" s="5">
        <v>367.38719359688974</v>
      </c>
      <c r="AA3" s="5">
        <v>386.09114494088806</v>
      </c>
      <c r="AB3" s="5">
        <v>404.7036049970118</v>
      </c>
      <c r="AC3" s="5">
        <v>423.2259497485721</v>
      </c>
      <c r="AD3" s="5">
        <v>441.65946998900245</v>
      </c>
      <c r="AE3" s="5">
        <v>71.61561955359518</v>
      </c>
      <c r="AF3" s="5">
        <v>55.95678674153565</v>
      </c>
      <c r="AG3" s="5">
        <v>70.0574065706728</v>
      </c>
      <c r="AH3" s="5">
        <v>84.03004348678373</v>
      </c>
      <c r="AI3" s="5">
        <v>111.61406795719083</v>
      </c>
      <c r="AJ3" s="5">
        <v>138.75100021908824</v>
      </c>
      <c r="AK3" s="5">
        <v>165.47827576389304</v>
      </c>
      <c r="AL3" s="5">
        <v>191.82926421314116</v>
      </c>
      <c r="AM3" s="5">
        <v>217.83380671951934</v>
      </c>
      <c r="AN3" s="5">
        <v>243.51867032673368</v>
      </c>
      <c r="AO3" s="5">
        <v>268.9079338828075</v>
      </c>
      <c r="AP3" s="5">
        <v>294.02331724174854</v>
      </c>
      <c r="AQ3" s="5">
        <v>318.88446324416145</v>
      </c>
      <c r="AR3" s="5">
        <v>101.86595352333684</v>
      </c>
      <c r="AS3" s="5">
        <v>115.11592191883733</v>
      </c>
      <c r="AT3" s="5">
        <v>128.27874745506566</v>
      </c>
      <c r="AU3" s="5">
        <v>141.35807836430655</v>
      </c>
      <c r="AV3" s="5">
        <v>154.35736203745404</v>
      </c>
      <c r="AW3" s="5">
        <v>167.27985865720362</v>
      </c>
      <c r="AX3" s="5">
        <v>180.12865373560777</v>
      </c>
      <c r="AY3" s="5">
        <v>192.90666965736264</v>
      </c>
      <c r="AZ3" s="5">
        <v>205.61667631961637</v>
      </c>
      <c r="BA3" s="5">
        <v>218.26130094973638</v>
      </c>
      <c r="BB3" s="5">
        <v>230.84303717419138</v>
      </c>
      <c r="BC3" s="5">
        <v>59.55895116258485</v>
      </c>
      <c r="BD3" s="5">
        <v>124.73689936063263</v>
      </c>
      <c r="BE3" s="5">
        <v>77.60819929854027</v>
      </c>
      <c r="BF3" s="5">
        <v>74.54406804671613</v>
      </c>
      <c r="BG3" s="5">
        <v>71.4762820837708</v>
      </c>
      <c r="BH3" s="5">
        <v>68.4047773109636</v>
      </c>
      <c r="BI3" s="5">
        <v>65.32948812179768</v>
      </c>
      <c r="BJ3" s="5">
        <v>62.25034735742529</v>
      </c>
      <c r="BK3" s="5">
        <v>59.16728626046069</v>
      </c>
      <c r="BL3" s="5">
        <v>56.08023442713433</v>
      </c>
      <c r="BM3" s="5">
        <v>52.98911975771809</v>
      </c>
      <c r="BN3" s="5">
        <v>49.89386840514841</v>
      </c>
      <c r="BO3" s="5">
        <v>46.79440472177026</v>
      </c>
      <c r="BP3" s="5">
        <v>68.48979019435446</v>
      </c>
      <c r="BQ3" s="5">
        <v>50.35120636971722</v>
      </c>
      <c r="BR3" s="5">
        <v>55.52323361011113</v>
      </c>
      <c r="BS3" s="5">
        <v>81.76366593269789</v>
      </c>
      <c r="BT3" s="5">
        <v>56.94504200365458</v>
      </c>
      <c r="BU3" s="5">
        <v>55.15619251662878</v>
      </c>
      <c r="BV3" s="5">
        <v>64.45119475313537</v>
      </c>
      <c r="BW3" s="5">
        <v>44.27883248337286</v>
      </c>
      <c r="BX3" s="5">
        <v>60.521765508209995</v>
      </c>
      <c r="BY3" s="5">
        <v>295.48175638595745</v>
      </c>
      <c r="BZ3" s="5">
        <v>256.4601477716337</v>
      </c>
      <c r="CA3" s="5">
        <v>132.82205831491476</v>
      </c>
      <c r="CB3" s="5">
        <v>260.74597525017555</v>
      </c>
      <c r="CC3" s="5">
        <v>188.42894830776297</v>
      </c>
      <c r="CD3" s="5">
        <v>206.35785796038454</v>
      </c>
      <c r="CE3" s="5">
        <v>113.98593526192121</v>
      </c>
      <c r="CF3" s="5">
        <v>117.00411809851055</v>
      </c>
      <c r="CG3" s="5">
        <v>554.0832323692296</v>
      </c>
      <c r="CH3" s="5">
        <v>651.9695617118281</v>
      </c>
      <c r="CI3" s="5">
        <v>58.11385597696525</v>
      </c>
      <c r="CJ3" s="5">
        <v>66.45263090219075</v>
      </c>
      <c r="CK3" s="5">
        <v>640.3331977863737</v>
      </c>
      <c r="CL3" s="5">
        <v>478.0836248091427</v>
      </c>
      <c r="CM3" s="5">
        <v>292.5270736122346</v>
      </c>
      <c r="CN3" s="5">
        <v>80.6990320851428</v>
      </c>
      <c r="CO3" s="5">
        <v>533.043238205656</v>
      </c>
      <c r="CP3" s="5">
        <v>612.932257942692</v>
      </c>
      <c r="CQ3" s="5">
        <v>690.4496343358455</v>
      </c>
      <c r="CR3" s="5">
        <v>1346.625</v>
      </c>
      <c r="CS3" s="5">
        <v>1396.0264962889617</v>
      </c>
      <c r="CT3" s="5">
        <v>1445.9262257596783</v>
      </c>
      <c r="CU3" s="5">
        <v>1496.3166795263874</v>
      </c>
      <c r="CV3" s="5">
        <v>1547.1904988379267</v>
      </c>
      <c r="CW3" s="5">
        <v>1598.5404713441083</v>
      </c>
      <c r="CX3" s="5">
        <v>1650.3595274729628</v>
      </c>
      <c r="CY3" s="5">
        <v>1702.6407369150302</v>
      </c>
      <c r="CZ3" s="5">
        <v>1755.377305211022</v>
      </c>
      <c r="DA3" s="5">
        <v>1808.5625704393326</v>
      </c>
      <c r="DB3" s="5">
        <v>1862.19</v>
      </c>
      <c r="DC3" s="5">
        <v>8.33055</v>
      </c>
      <c r="DD3" s="5">
        <v>5.37279</v>
      </c>
      <c r="DE3" s="5">
        <v>91.0279901656818</v>
      </c>
      <c r="DF3" s="5">
        <v>100.35886719254096</v>
      </c>
      <c r="DG3" s="5">
        <v>51.83826582186984</v>
      </c>
      <c r="DH3" s="5">
        <v>73.11990298383877</v>
      </c>
      <c r="DI3" s="5">
        <v>47.640096170734985</v>
      </c>
      <c r="DJ3" s="5">
        <v>62.30090089084355</v>
      </c>
      <c r="DK3" s="5">
        <v>65.48093636766166</v>
      </c>
      <c r="DL3" s="5">
        <v>41.96402439197615</v>
      </c>
      <c r="DM3" s="5">
        <v>39.57820545745415</v>
      </c>
      <c r="DN3" s="5">
        <v>71.68504585963983</v>
      </c>
      <c r="DO3" s="5">
        <v>90.65985164211313</v>
      </c>
      <c r="DP3" s="5">
        <v>93.80269770405403</v>
      </c>
      <c r="DQ3" s="5">
        <v>96.94012108363533</v>
      </c>
      <c r="DR3" s="5">
        <v>100.07218806284773</v>
      </c>
      <c r="DS3" s="5">
        <v>103.19896384783677</v>
      </c>
      <c r="DT3" s="5">
        <v>121.85202483665238</v>
      </c>
      <c r="DU3" s="5">
        <v>124.94350209924174</v>
      </c>
      <c r="DV3" s="5">
        <v>134.18932413370763</v>
      </c>
      <c r="DW3" s="5">
        <v>164.71507774992503</v>
      </c>
      <c r="DX3" s="5">
        <v>194.8266456045308</v>
      </c>
      <c r="DY3" s="5">
        <v>224.56740748676776</v>
      </c>
      <c r="DZ3" s="5">
        <v>253.97488969225836</v>
      </c>
      <c r="EA3" s="5">
        <v>283.0817201125201</v>
      </c>
      <c r="EB3" s="5">
        <v>311.91640222875736</v>
      </c>
      <c r="EC3" s="5">
        <v>340.5039468434726</v>
      </c>
      <c r="ED3" s="5">
        <v>39.84969017737735</v>
      </c>
      <c r="EE3" s="5">
        <v>28.58524933535987</v>
      </c>
      <c r="EF3" s="5">
        <v>467.8748847611672</v>
      </c>
      <c r="EG3" s="5">
        <v>349.5640717019554</v>
      </c>
      <c r="EH3" s="5">
        <v>403.1269941399814</v>
      </c>
      <c r="EI3" s="5">
        <v>109.85844292100167</v>
      </c>
      <c r="EJ3" s="5">
        <v>75.91183538394628</v>
      </c>
      <c r="EK3" s="5">
        <v>29.51991721993646</v>
      </c>
      <c r="EL3" s="5">
        <v>335.7836017229976</v>
      </c>
      <c r="EM3" s="5">
        <v>64.34490439534618</v>
      </c>
      <c r="EN3" s="5">
        <v>14.953851818687077</v>
      </c>
      <c r="EO3" s="5">
        <v>150.86950092254747</v>
      </c>
      <c r="EP3" s="5">
        <v>156.8427251953663</v>
      </c>
      <c r="EQ3" s="5">
        <v>148.81713276258765</v>
      </c>
      <c r="ER3" s="5">
        <v>88.45867233000247</v>
      </c>
      <c r="ES3" s="46">
        <v>165.11862550259715</v>
      </c>
      <c r="ET3" s="5">
        <v>54.053115917616935</v>
      </c>
      <c r="EU3" s="5">
        <v>128.52837159460228</v>
      </c>
      <c r="EV3" s="5">
        <v>201.68318317093122</v>
      </c>
      <c r="EW3" s="5">
        <v>273.7491776627855</v>
      </c>
      <c r="EX3" s="5">
        <v>344.90680002560663</v>
      </c>
      <c r="EY3" s="5">
        <v>415.2987100539601</v>
      </c>
      <c r="EZ3" s="5">
        <v>485.0391806451131</v>
      </c>
      <c r="FA3" s="5">
        <v>554.2208238496289</v>
      </c>
      <c r="FB3" s="5">
        <v>622.919491026905</v>
      </c>
      <c r="FC3" s="5">
        <v>691.1979003544209</v>
      </c>
      <c r="FD3" s="5">
        <v>759.1083613052059</v>
      </c>
      <c r="FE3" s="59">
        <v>5.327285715237287</v>
      </c>
      <c r="FF3" s="5">
        <v>220.92937965839084</v>
      </c>
      <c r="FG3" s="1">
        <v>208.5566207350599</v>
      </c>
      <c r="FH3" s="1">
        <v>206.35785796038454</v>
      </c>
      <c r="FI3" s="1">
        <v>210.92580820703873</v>
      </c>
    </row>
    <row r="4" spans="1:165" ht="15.75">
      <c r="A4" s="1">
        <v>15</v>
      </c>
      <c r="B4" s="5">
        <v>27.625124545705074</v>
      </c>
      <c r="C4" s="5">
        <v>18.13739093489304</v>
      </c>
      <c r="D4" s="5">
        <v>17.67873841644402</v>
      </c>
      <c r="E4" s="5">
        <v>16.42189816333566</v>
      </c>
      <c r="F4" s="5">
        <v>23.29886149479569</v>
      </c>
      <c r="G4" s="5">
        <v>30.13060760938748</v>
      </c>
      <c r="H4" s="5">
        <v>31.49166778398928</v>
      </c>
      <c r="I4" s="5">
        <v>36.918667362427186</v>
      </c>
      <c r="J4" s="5">
        <v>39.62197770839055</v>
      </c>
      <c r="K4" s="5">
        <v>43.6644456332082</v>
      </c>
      <c r="L4" s="5">
        <v>50.369234022192295</v>
      </c>
      <c r="M4" s="5">
        <v>53.03994185880892</v>
      </c>
      <c r="N4" s="5">
        <v>54.37293069223297</v>
      </c>
      <c r="O4" s="5">
        <v>57.03422204283783</v>
      </c>
      <c r="P4" s="5">
        <v>63.66050701225022</v>
      </c>
      <c r="Q4" s="5">
        <v>70.24910281378912</v>
      </c>
      <c r="R4" s="5">
        <v>76.80094767893019</v>
      </c>
      <c r="S4" s="5">
        <v>83.31691111409972</v>
      </c>
      <c r="T4" s="5">
        <v>89.79780008011448</v>
      </c>
      <c r="U4" s="5">
        <v>96.24436451664785</v>
      </c>
      <c r="V4" s="5">
        <v>102.65730229130895</v>
      </c>
      <c r="W4" s="5">
        <v>109.03726364205792</v>
      </c>
      <c r="X4" s="5">
        <v>115.38485517245674</v>
      </c>
      <c r="Y4" s="5">
        <v>120.44000412096838</v>
      </c>
      <c r="Z4" s="5">
        <v>121.70064345140203</v>
      </c>
      <c r="AA4" s="5">
        <v>127.98515826227892</v>
      </c>
      <c r="AB4" s="5">
        <v>134.23889554073347</v>
      </c>
      <c r="AC4" s="5">
        <v>140.46232003533075</v>
      </c>
      <c r="AD4" s="5">
        <v>146.65586772112314</v>
      </c>
      <c r="AE4" s="5">
        <v>21.771887730053287</v>
      </c>
      <c r="AF4" s="5">
        <v>17.011440887689552</v>
      </c>
      <c r="AG4" s="5">
        <v>21.754543071656947</v>
      </c>
      <c r="AH4" s="5">
        <v>26.454410068839238</v>
      </c>
      <c r="AI4" s="5">
        <v>35.732106806317354</v>
      </c>
      <c r="AJ4" s="5">
        <v>44.85876685703778</v>
      </c>
      <c r="AK4" s="5">
        <v>53.847036678449676</v>
      </c>
      <c r="AL4" s="5">
        <v>62.70818919586738</v>
      </c>
      <c r="AM4" s="5">
        <v>71.45230534728321</v>
      </c>
      <c r="AN4" s="5">
        <v>80.08842757521515</v>
      </c>
      <c r="AO4" s="5">
        <v>88.62469019593428</v>
      </c>
      <c r="AP4" s="5">
        <v>97.0684306103699</v>
      </c>
      <c r="AQ4" s="5">
        <v>105.42628456279796</v>
      </c>
      <c r="AR4" s="5">
        <v>31.840772479071852</v>
      </c>
      <c r="AS4" s="5">
        <v>36.298300078992504</v>
      </c>
      <c r="AT4" s="5">
        <v>40.726322489832114</v>
      </c>
      <c r="AU4" s="5">
        <v>45.12607494514018</v>
      </c>
      <c r="AV4" s="5">
        <v>49.49872467675891</v>
      </c>
      <c r="AW4" s="5">
        <v>53.84537553080575</v>
      </c>
      <c r="AX4" s="5">
        <v>58.167072212690634</v>
      </c>
      <c r="AY4" s="5">
        <v>62.46480419548972</v>
      </c>
      <c r="AZ4" s="5">
        <v>66.73950932241554</v>
      </c>
      <c r="BA4" s="5">
        <v>70.99207713095727</v>
      </c>
      <c r="BB4" s="5">
        <v>75.22335192346017</v>
      </c>
      <c r="BC4" s="5">
        <v>18.12856701969224</v>
      </c>
      <c r="BD4" s="5">
        <v>39.3651292624161</v>
      </c>
      <c r="BE4" s="5">
        <v>24.18600493457116</v>
      </c>
      <c r="BF4" s="5">
        <v>23.197730669934522</v>
      </c>
      <c r="BG4" s="5">
        <v>22.208271785534944</v>
      </c>
      <c r="BH4" s="5">
        <v>21.217607504727592</v>
      </c>
      <c r="BI4" s="5">
        <v>20.225716562151078</v>
      </c>
      <c r="BJ4" s="5">
        <v>19.232577189272764</v>
      </c>
      <c r="BK4" s="5">
        <v>18.238167099417918</v>
      </c>
      <c r="BL4" s="5">
        <v>17.24246347226121</v>
      </c>
      <c r="BM4" s="5">
        <v>16.245442937757783</v>
      </c>
      <c r="BN4" s="5">
        <v>15.247081559490224</v>
      </c>
      <c r="BO4" s="5">
        <v>14.247354817406412</v>
      </c>
      <c r="BP4" s="5">
        <v>21.196484055765175</v>
      </c>
      <c r="BQ4" s="5">
        <v>15.343834486146966</v>
      </c>
      <c r="BR4" s="5">
        <v>16.919938330645444</v>
      </c>
      <c r="BS4" s="5">
        <v>24.916347541703907</v>
      </c>
      <c r="BT4" s="5">
        <v>17.352963002057642</v>
      </c>
      <c r="BU4" s="5">
        <v>16.8078437454485</v>
      </c>
      <c r="BV4" s="5">
        <v>19.640326157241095</v>
      </c>
      <c r="BW4" s="5">
        <v>13.482358935457178</v>
      </c>
      <c r="BX4" s="5">
        <v>18.4098725069706</v>
      </c>
      <c r="BY4" s="5">
        <v>97.3075715281988</v>
      </c>
      <c r="BZ4" s="5">
        <v>84.14090316659943</v>
      </c>
      <c r="CA4" s="5">
        <v>41.769439417404044</v>
      </c>
      <c r="CB4" s="5">
        <v>84.93343172834938</v>
      </c>
      <c r="CC4" s="5">
        <v>60.19216220219103</v>
      </c>
      <c r="CD4" s="5">
        <v>67.52713688747464</v>
      </c>
      <c r="CE4" s="5">
        <v>35.88744356107485</v>
      </c>
      <c r="CF4" s="5">
        <v>36.857428712016066</v>
      </c>
      <c r="CG4" s="5">
        <v>183.11635501568122</v>
      </c>
      <c r="CH4" s="5">
        <v>217.4934382320244</v>
      </c>
      <c r="CI4" s="5">
        <v>17.67707695905287</v>
      </c>
      <c r="CJ4" s="5">
        <v>20.250029783773204</v>
      </c>
      <c r="CK4" s="5">
        <v>213.58608685049992</v>
      </c>
      <c r="CL4" s="5">
        <v>157.65857038316477</v>
      </c>
      <c r="CM4" s="5">
        <v>94.46661306266262</v>
      </c>
      <c r="CN4" s="5">
        <v>24.902197292957727</v>
      </c>
      <c r="CO4" s="5">
        <v>174.70005293097844</v>
      </c>
      <c r="CP4" s="5">
        <v>202.50345434587254</v>
      </c>
      <c r="CQ4" s="5">
        <v>229.66718189595588</v>
      </c>
      <c r="CR4" s="5">
        <v>449.6625</v>
      </c>
      <c r="CS4" s="5">
        <v>467.0021144515467</v>
      </c>
      <c r="CT4" s="5">
        <v>484.52135507651565</v>
      </c>
      <c r="CU4" s="5">
        <v>502.21751472398705</v>
      </c>
      <c r="CV4" s="5">
        <v>520.0879403705158</v>
      </c>
      <c r="CW4" s="5">
        <v>538.1300317740601</v>
      </c>
      <c r="CX4" s="5">
        <v>556.3412401678839</v>
      </c>
      <c r="CY4" s="5">
        <v>574.7190669930503</v>
      </c>
      <c r="CZ4" s="5">
        <v>593.2610626681842</v>
      </c>
      <c r="DA4" s="5">
        <v>611.9648253952331</v>
      </c>
      <c r="DB4" s="5">
        <v>630.828</v>
      </c>
      <c r="DC4" s="5">
        <v>2.8366050000000005</v>
      </c>
      <c r="DD4" s="5">
        <v>1.829469</v>
      </c>
      <c r="DE4" s="5">
        <v>28.508797225552673</v>
      </c>
      <c r="DF4" s="5">
        <v>31.37795381651074</v>
      </c>
      <c r="DG4" s="5">
        <v>15.766474035926931</v>
      </c>
      <c r="DH4" s="5">
        <v>22.658545046956842</v>
      </c>
      <c r="DI4" s="5">
        <v>14.49665742626098</v>
      </c>
      <c r="DJ4" s="5">
        <v>19.2012097769747</v>
      </c>
      <c r="DK4" s="5">
        <v>20.211374823846583</v>
      </c>
      <c r="DL4" s="5">
        <v>12.806932877691917</v>
      </c>
      <c r="DM4" s="5">
        <v>12.043328199752619</v>
      </c>
      <c r="DN4" s="5">
        <v>22.848157513647042</v>
      </c>
      <c r="DO4" s="5">
        <v>29.233298651466225</v>
      </c>
      <c r="DP4" s="5">
        <v>30.29085854346811</v>
      </c>
      <c r="DQ4" s="5">
        <v>31.346586064216144</v>
      </c>
      <c r="DR4" s="5">
        <v>32.40050361096806</v>
      </c>
      <c r="DS4" s="5">
        <v>33.4526332174442</v>
      </c>
      <c r="DT4" s="5">
        <v>39.729054007679196</v>
      </c>
      <c r="DU4" s="5">
        <v>40.76925593824527</v>
      </c>
      <c r="DV4" s="5">
        <v>43.88019424694261</v>
      </c>
      <c r="DW4" s="5">
        <v>54.15076066577326</v>
      </c>
      <c r="DX4" s="5">
        <v>64.28137013470297</v>
      </c>
      <c r="DY4" s="5">
        <v>74.28668105957877</v>
      </c>
      <c r="DZ4" s="5">
        <v>84.17937390014406</v>
      </c>
      <c r="EA4" s="5">
        <v>93.97047390304353</v>
      </c>
      <c r="EB4" s="5">
        <v>103.66961264101737</v>
      </c>
      <c r="EC4" s="5">
        <v>113.28524148047472</v>
      </c>
      <c r="ED4" s="5">
        <v>12.124771205440458</v>
      </c>
      <c r="EE4" s="5">
        <v>8.697963584502522</v>
      </c>
      <c r="EF4" s="5">
        <v>156.0182253281018</v>
      </c>
      <c r="EG4" s="5">
        <v>115.90678731298581</v>
      </c>
      <c r="EH4" s="5">
        <v>134.39751594487373</v>
      </c>
      <c r="EI4" s="5">
        <v>34.99183598511893</v>
      </c>
      <c r="EJ4" s="5">
        <v>24.01154916932465</v>
      </c>
      <c r="EK4" s="5">
        <v>9.017413023582115</v>
      </c>
      <c r="EL4" s="5">
        <v>111.8907244168526</v>
      </c>
      <c r="EM4" s="5">
        <v>20.33026517536053</v>
      </c>
      <c r="EN4" s="5">
        <v>4.66074430052168</v>
      </c>
      <c r="EO4" s="5">
        <v>47.76035191242484</v>
      </c>
      <c r="EP4" s="5">
        <v>49.59037422086156</v>
      </c>
      <c r="EQ4" s="5">
        <v>47.12087146969764</v>
      </c>
      <c r="ER4" s="5">
        <v>27.34651043756193</v>
      </c>
      <c r="ES4" s="46">
        <v>52.482089382274076</v>
      </c>
      <c r="ET4" s="5">
        <v>16.358982834826968</v>
      </c>
      <c r="EU4" s="5">
        <v>41.39191904373774</v>
      </c>
      <c r="EV4" s="5">
        <v>65.97901992438536</v>
      </c>
      <c r="EW4" s="5">
        <v>90.19849212462609</v>
      </c>
      <c r="EX4" s="5">
        <v>114.11126115876444</v>
      </c>
      <c r="EY4" s="5">
        <v>137.76549474272895</v>
      </c>
      <c r="EZ4" s="5">
        <v>161.1997760279301</v>
      </c>
      <c r="FA4" s="5">
        <v>184.44537458794815</v>
      </c>
      <c r="FB4" s="5">
        <v>207.5279009092091</v>
      </c>
      <c r="FC4" s="5">
        <v>230.46853118480644</v>
      </c>
      <c r="FD4" s="5">
        <v>253.2849272082743</v>
      </c>
      <c r="FE4" s="59">
        <v>1.6761808242780574</v>
      </c>
      <c r="FF4" s="5">
        <v>75.04173769949718</v>
      </c>
      <c r="FG4" s="1">
        <v>68.28385811931336</v>
      </c>
      <c r="FH4" s="1">
        <v>67.52713688747464</v>
      </c>
      <c r="FI4" s="1">
        <v>69.51391513907066</v>
      </c>
    </row>
    <row r="5" spans="1:165" ht="15.75">
      <c r="A5" s="1">
        <v>20</v>
      </c>
      <c r="B5" s="5">
        <v>12.269790077151216</v>
      </c>
      <c r="C5" s="5">
        <v>7.971757739377411</v>
      </c>
      <c r="D5" s="5">
        <v>7.770170489218021</v>
      </c>
      <c r="E5" s="5">
        <v>7.2177632520997825</v>
      </c>
      <c r="F5" s="5">
        <v>10.319289992394875</v>
      </c>
      <c r="G5" s="5">
        <v>13.400412420752156</v>
      </c>
      <c r="H5" s="5">
        <v>14.014250258704285</v>
      </c>
      <c r="I5" s="5">
        <v>16.461821787820995</v>
      </c>
      <c r="J5" s="5">
        <v>17.681009751578728</v>
      </c>
      <c r="K5" s="5">
        <v>19.50415246035936</v>
      </c>
      <c r="L5" s="5">
        <v>22.527987654591882</v>
      </c>
      <c r="M5" s="5">
        <v>23.73246475663521</v>
      </c>
      <c r="N5" s="5">
        <v>24.33363616331109</v>
      </c>
      <c r="O5" s="5">
        <v>25.533864489828154</v>
      </c>
      <c r="P5" s="5">
        <v>28.52227845454033</v>
      </c>
      <c r="Q5" s="5">
        <v>31.493687363077914</v>
      </c>
      <c r="R5" s="5">
        <v>34.4485148695315</v>
      </c>
      <c r="S5" s="5">
        <v>37.387153595513</v>
      </c>
      <c r="T5" s="5">
        <v>40.3099679204531</v>
      </c>
      <c r="U5" s="5">
        <v>43.21729647614851</v>
      </c>
      <c r="V5" s="5">
        <v>46.10945438149578</v>
      </c>
      <c r="W5" s="5">
        <v>48.98673524844335</v>
      </c>
      <c r="X5" s="5">
        <v>51.84941298602869</v>
      </c>
      <c r="Y5" s="5">
        <v>54.129213410964425</v>
      </c>
      <c r="Z5" s="5">
        <v>54.697743425820974</v>
      </c>
      <c r="AA5" s="5">
        <v>57.53196578906148</v>
      </c>
      <c r="AB5" s="5">
        <v>60.352304013201255</v>
      </c>
      <c r="AC5" s="5">
        <v>63.158967953308924</v>
      </c>
      <c r="AD5" s="5">
        <v>65.95215447190624</v>
      </c>
      <c r="AE5" s="5">
        <v>9.567505907646977</v>
      </c>
      <c r="AF5" s="5">
        <v>7.475560374394727</v>
      </c>
      <c r="AG5" s="5">
        <v>9.615217376170616</v>
      </c>
      <c r="AH5" s="5">
        <v>11.735350328495393</v>
      </c>
      <c r="AI5" s="5">
        <v>15.92050692021028</v>
      </c>
      <c r="AJ5" s="5">
        <v>20.037458700972316</v>
      </c>
      <c r="AK5" s="5">
        <v>24.091916529898317</v>
      </c>
      <c r="AL5" s="5">
        <v>28.08897100951973</v>
      </c>
      <c r="AM5" s="5">
        <v>32.03317446738527</v>
      </c>
      <c r="AN5" s="5">
        <v>35.92861026956797</v>
      </c>
      <c r="AO5" s="5">
        <v>39.77895169251087</v>
      </c>
      <c r="AP5" s="5">
        <v>43.58751214340006</v>
      </c>
      <c r="AQ5" s="5">
        <v>47.35728817687129</v>
      </c>
      <c r="AR5" s="5">
        <v>14.007815868462954</v>
      </c>
      <c r="AS5" s="5">
        <v>16.01904099553764</v>
      </c>
      <c r="AT5" s="5">
        <v>18.01692558112236</v>
      </c>
      <c r="AU5" s="5">
        <v>20.002028126447932</v>
      </c>
      <c r="AV5" s="5">
        <v>21.974876386302707</v>
      </c>
      <c r="AW5" s="5">
        <v>23.935969456113195</v>
      </c>
      <c r="AX5" s="5">
        <v>25.88577969129553</v>
      </c>
      <c r="AY5" s="5">
        <v>27.82475447439617</v>
      </c>
      <c r="AZ5" s="5">
        <v>29.753317843920822</v>
      </c>
      <c r="BA5" s="5">
        <v>31.67187199731849</v>
      </c>
      <c r="BB5" s="5">
        <v>33.58079867932012</v>
      </c>
      <c r="BC5" s="5">
        <v>7.96828519319516</v>
      </c>
      <c r="BD5" s="5">
        <v>17.324563740518602</v>
      </c>
      <c r="BE5" s="5">
        <v>10.633889671722319</v>
      </c>
      <c r="BF5" s="5">
        <v>10.199102843897911</v>
      </c>
      <c r="BG5" s="5">
        <v>9.76379480186694</v>
      </c>
      <c r="BH5" s="5">
        <v>9.327956404229953</v>
      </c>
      <c r="BI5" s="5">
        <v>8.89157829455984</v>
      </c>
      <c r="BJ5" s="5">
        <v>8.454650895041997</v>
      </c>
      <c r="BK5" s="5">
        <v>8.017164399887383</v>
      </c>
      <c r="BL5" s="5">
        <v>7.579108768509026</v>
      </c>
      <c r="BM5" s="5">
        <v>7.140473718451943</v>
      </c>
      <c r="BN5" s="5">
        <v>6.701248718066057</v>
      </c>
      <c r="BO5" s="5">
        <v>6.261422978911142</v>
      </c>
      <c r="BP5" s="5">
        <v>9.284264590635072</v>
      </c>
      <c r="BQ5" s="5">
        <v>6.740294772777582</v>
      </c>
      <c r="BR5" s="5">
        <v>7.432651335540234</v>
      </c>
      <c r="BS5" s="5">
        <v>10.945342720144865</v>
      </c>
      <c r="BT5" s="5">
        <v>7.616115377816175</v>
      </c>
      <c r="BU5" s="5">
        <v>7.37686568008373</v>
      </c>
      <c r="BV5" s="5">
        <v>8.62002587418369</v>
      </c>
      <c r="BW5" s="5">
        <v>5.920415534903725</v>
      </c>
      <c r="BX5" s="5">
        <v>8.086436341337434</v>
      </c>
      <c r="BY5" s="5">
        <v>43.66291138654625</v>
      </c>
      <c r="BZ5" s="5">
        <v>37.54554364239308</v>
      </c>
      <c r="CA5" s="5">
        <v>18.376636547003322</v>
      </c>
      <c r="CB5" s="5">
        <v>37.88312921068462</v>
      </c>
      <c r="CC5" s="5">
        <v>26.608682132379386</v>
      </c>
      <c r="CD5" s="5">
        <v>172.82620733908288</v>
      </c>
      <c r="CE5" s="5">
        <v>15.793333678296934</v>
      </c>
      <c r="CF5" s="5">
        <v>16.215636222329614</v>
      </c>
      <c r="CG5" s="5">
        <v>82.07262604449353</v>
      </c>
      <c r="CH5" s="5">
        <v>97.94404159414269</v>
      </c>
      <c r="CI5" s="5">
        <v>7.758895431611488</v>
      </c>
      <c r="CJ5" s="5">
        <v>8.882320472747713</v>
      </c>
      <c r="CK5" s="5">
        <v>96.19085105740437</v>
      </c>
      <c r="CL5" s="5">
        <v>70.62599168338055</v>
      </c>
      <c r="CM5" s="5">
        <v>41.9241313827696</v>
      </c>
      <c r="CN5" s="5">
        <v>10.934865913176125</v>
      </c>
      <c r="CO5" s="5">
        <v>77.91686793652117</v>
      </c>
      <c r="CP5" s="5">
        <v>90.67502711606056</v>
      </c>
      <c r="CQ5" s="5">
        <v>103.30867372542298</v>
      </c>
      <c r="CR5" s="5">
        <v>202.3875</v>
      </c>
      <c r="CS5" s="5">
        <v>210.47033094416446</v>
      </c>
      <c r="CT5" s="5">
        <v>218.63838598520812</v>
      </c>
      <c r="CU5" s="5">
        <v>226.890380708461</v>
      </c>
      <c r="CV5" s="5">
        <v>235.22505638017168</v>
      </c>
      <c r="CW5" s="5">
        <v>243.64117930886061</v>
      </c>
      <c r="CX5" s="5">
        <v>252.1375402256384</v>
      </c>
      <c r="CY5" s="5">
        <v>260.71295368283415</v>
      </c>
      <c r="CZ5" s="5">
        <v>269.36625747030644</v>
      </c>
      <c r="DA5" s="5">
        <v>278.0963120488332</v>
      </c>
      <c r="DB5" s="5">
        <v>286.90200000000004</v>
      </c>
      <c r="DC5" s="5">
        <v>1.55363</v>
      </c>
      <c r="DD5" s="5">
        <v>1.002014</v>
      </c>
      <c r="DE5" s="5">
        <v>12.54846540794128</v>
      </c>
      <c r="DF5" s="5">
        <v>13.803726244517183</v>
      </c>
      <c r="DG5" s="5">
        <v>6.933301661298639</v>
      </c>
      <c r="DH5" s="5">
        <v>9.96931081444232</v>
      </c>
      <c r="DI5" s="5">
        <v>6.379690488178313</v>
      </c>
      <c r="DJ5" s="5">
        <v>8.425759573046273</v>
      </c>
      <c r="DK5" s="5">
        <v>8.864713350124086</v>
      </c>
      <c r="DL5" s="5">
        <v>5.6489810140726595</v>
      </c>
      <c r="DM5" s="5">
        <v>5.317042973189647</v>
      </c>
      <c r="DN5" s="5">
        <v>10.19254459545732</v>
      </c>
      <c r="DO5" s="5">
        <v>13.073697833279562</v>
      </c>
      <c r="DP5" s="5">
        <v>13.550895734604259</v>
      </c>
      <c r="DQ5" s="5">
        <v>14.027266119779433</v>
      </c>
      <c r="DR5" s="5">
        <v>14.502819103618029</v>
      </c>
      <c r="DS5" s="5">
        <v>14.977564636756082</v>
      </c>
      <c r="DT5" s="5">
        <v>17.809618739663154</v>
      </c>
      <c r="DU5" s="5">
        <v>18.278977621803985</v>
      </c>
      <c r="DV5" s="5">
        <v>19.68268834167548</v>
      </c>
      <c r="DW5" s="5">
        <v>24.316911798928157</v>
      </c>
      <c r="DX5" s="5">
        <v>28.887929376893336</v>
      </c>
      <c r="DY5" s="5">
        <v>33.402360949976455</v>
      </c>
      <c r="DZ5" s="5">
        <v>37.86593313345756</v>
      </c>
      <c r="EA5" s="5">
        <v>42.28362503276182</v>
      </c>
      <c r="EB5" s="5">
        <v>46.65978635702761</v>
      </c>
      <c r="EC5" s="5">
        <v>50.99823382307715</v>
      </c>
      <c r="ED5" s="5">
        <v>5.335607970036509</v>
      </c>
      <c r="EE5" s="5">
        <v>3.8778495395201067</v>
      </c>
      <c r="EF5" s="5">
        <v>70.28815899900755</v>
      </c>
      <c r="EG5" s="5">
        <v>52.03036690281996</v>
      </c>
      <c r="EH5" s="5">
        <v>60.56390771122053</v>
      </c>
      <c r="EI5" s="5">
        <v>15.483651858574898</v>
      </c>
      <c r="EJ5" s="5">
        <v>10.658209019683213</v>
      </c>
      <c r="EK5" s="5">
        <v>4.066541897883979</v>
      </c>
      <c r="EL5" s="5">
        <v>50.45302958247931</v>
      </c>
      <c r="EM5" s="5">
        <v>9.003808568834211</v>
      </c>
      <c r="EN5" s="5">
        <v>2.134221341385649</v>
      </c>
      <c r="EO5" s="5">
        <v>21.008433491960183</v>
      </c>
      <c r="EP5" s="5">
        <v>21.789920643144555</v>
      </c>
      <c r="EQ5" s="5">
        <v>20.72987929423861</v>
      </c>
      <c r="ER5" s="5">
        <v>11.908685391712568</v>
      </c>
      <c r="ES5" s="46">
        <v>23.125758143750296</v>
      </c>
      <c r="ET5" s="5">
        <v>7.193779086725021</v>
      </c>
      <c r="EU5" s="5">
        <v>18.484491106899434</v>
      </c>
      <c r="EV5" s="5">
        <v>29.573911785288118</v>
      </c>
      <c r="EW5" s="5">
        <v>40.497350842959804</v>
      </c>
      <c r="EX5" s="5">
        <v>51.28231569744262</v>
      </c>
      <c r="EY5" s="5">
        <v>61.950553714984515</v>
      </c>
      <c r="EZ5" s="5">
        <v>72.5194849020888</v>
      </c>
      <c r="FA5" s="5">
        <v>83.0032272391487</v>
      </c>
      <c r="FB5" s="5">
        <v>93.41334367070827</v>
      </c>
      <c r="FC5" s="5">
        <v>103.75939509078256</v>
      </c>
      <c r="FD5" s="5">
        <v>114.04935566806898</v>
      </c>
      <c r="FE5" s="59">
        <v>0.8094984213401069</v>
      </c>
      <c r="FF5" s="5">
        <v>177.2886360870127</v>
      </c>
      <c r="FG5" s="1">
        <v>175.8220547036749</v>
      </c>
      <c r="FH5" s="1">
        <v>172.82620733908288</v>
      </c>
      <c r="FI5" s="1">
        <v>173.86622805671416</v>
      </c>
    </row>
    <row r="6" spans="1:165" ht="15.75">
      <c r="A6" s="1">
        <v>25</v>
      </c>
      <c r="B6" s="5">
        <v>6.643467901225034</v>
      </c>
      <c r="C6" s="5">
        <v>4.36529216364413</v>
      </c>
      <c r="D6" s="5">
        <v>4.254904057008055</v>
      </c>
      <c r="E6" s="5">
        <v>3.952408790321629</v>
      </c>
      <c r="F6" s="5">
        <v>5.604352902205475</v>
      </c>
      <c r="G6" s="5">
        <v>7.24543565259132</v>
      </c>
      <c r="H6" s="5">
        <v>7.572381749871932</v>
      </c>
      <c r="I6" s="5">
        <v>8.876024740969436</v>
      </c>
      <c r="J6" s="5">
        <v>9.525398682430799</v>
      </c>
      <c r="K6" s="5">
        <v>10.496457608373357</v>
      </c>
      <c r="L6" s="5">
        <v>12.10704448714602</v>
      </c>
      <c r="M6" s="5">
        <v>12.748587129164115</v>
      </c>
      <c r="N6" s="5">
        <v>13.068790342905956</v>
      </c>
      <c r="O6" s="5">
        <v>13.708071089129485</v>
      </c>
      <c r="P6" s="5">
        <v>15.299800981321935</v>
      </c>
      <c r="Q6" s="5">
        <v>16.882477690587475</v>
      </c>
      <c r="R6" s="5">
        <v>18.45632657279855</v>
      </c>
      <c r="S6" s="5">
        <v>20.02155647660752</v>
      </c>
      <c r="T6" s="5">
        <v>21.57836122769983</v>
      </c>
      <c r="U6" s="5">
        <v>23.126920955727684</v>
      </c>
      <c r="V6" s="5">
        <v>24.66740328304011</v>
      </c>
      <c r="W6" s="5">
        <v>26.199964391716495</v>
      </c>
      <c r="X6" s="5">
        <v>27.724749983194577</v>
      </c>
      <c r="Y6" s="5">
        <v>28.939071836172413</v>
      </c>
      <c r="Z6" s="5">
        <v>29.241896142898174</v>
      </c>
      <c r="AA6" s="5">
        <v>30.751530120658536</v>
      </c>
      <c r="AB6" s="5">
        <v>32.25377103634437</v>
      </c>
      <c r="AC6" s="5">
        <v>33.74873051893112</v>
      </c>
      <c r="AD6" s="5">
        <v>35.23651328622119</v>
      </c>
      <c r="AE6" s="5">
        <v>5.226102779520005</v>
      </c>
      <c r="AF6" s="5">
        <v>4.083409744212247</v>
      </c>
      <c r="AG6" s="5">
        <v>5.222802877214937</v>
      </c>
      <c r="AH6" s="5">
        <v>6.351809690769316</v>
      </c>
      <c r="AI6" s="5">
        <v>8.580506503753538</v>
      </c>
      <c r="AJ6" s="5">
        <v>10.772920016173405</v>
      </c>
      <c r="AK6" s="5">
        <v>12.932088266180791</v>
      </c>
      <c r="AL6" s="5">
        <v>15.060719330509897</v>
      </c>
      <c r="AM6" s="5">
        <v>17.16123493669592</v>
      </c>
      <c r="AN6" s="5">
        <v>19.23580733617497</v>
      </c>
      <c r="AO6" s="5">
        <v>21.286390622674134</v>
      </c>
      <c r="AP6" s="5">
        <v>23.314747448228417</v>
      </c>
      <c r="AQ6" s="5">
        <v>25.322471907022507</v>
      </c>
      <c r="AR6" s="5">
        <v>7.484771852939548</v>
      </c>
      <c r="AS6" s="5">
        <v>8.55615306697317</v>
      </c>
      <c r="AT6" s="5">
        <v>9.620429535827233</v>
      </c>
      <c r="AU6" s="5">
        <v>10.677898699371804</v>
      </c>
      <c r="AV6" s="5">
        <v>11.728841622906327</v>
      </c>
      <c r="AW6" s="5">
        <v>12.773524108671904</v>
      </c>
      <c r="AX6" s="5">
        <v>13.812197718036442</v>
      </c>
      <c r="AY6" s="5">
        <v>14.845100712617185</v>
      </c>
      <c r="AZ6" s="5">
        <v>15.872458921742862</v>
      </c>
      <c r="BA6" s="5">
        <v>16.89448654289481</v>
      </c>
      <c r="BB6" s="5">
        <v>17.91138688109173</v>
      </c>
      <c r="BC6" s="5">
        <v>4.351067999445213</v>
      </c>
      <c r="BD6" s="5">
        <v>9.187274226520445</v>
      </c>
      <c r="BE6" s="5">
        <v>5.6995877990998345</v>
      </c>
      <c r="BF6" s="5">
        <v>5.4724141775839765</v>
      </c>
      <c r="BG6" s="5">
        <v>5.244969220408833</v>
      </c>
      <c r="BH6" s="5">
        <v>5.017248168710166</v>
      </c>
      <c r="BI6" s="5">
        <v>4.78924615168383</v>
      </c>
      <c r="BJ6" s="5">
        <v>4.56095818327494</v>
      </c>
      <c r="BK6" s="5">
        <v>4.3323791587488225</v>
      </c>
      <c r="BL6" s="5">
        <v>4.103503851138805</v>
      </c>
      <c r="BM6" s="5">
        <v>3.874326907565654</v>
      </c>
      <c r="BN6" s="5">
        <v>3.6448428454232182</v>
      </c>
      <c r="BO6" s="5">
        <v>3.415046048424553</v>
      </c>
      <c r="BP6" s="5">
        <v>4.988366046748176</v>
      </c>
      <c r="BQ6" s="5">
        <v>3.6629139063349334</v>
      </c>
      <c r="BR6" s="5">
        <v>4.039164881608008</v>
      </c>
      <c r="BS6" s="5">
        <v>5.948085270861108</v>
      </c>
      <c r="BT6" s="5">
        <v>4.160847280363149</v>
      </c>
      <c r="BU6" s="5">
        <v>4.030140035953836</v>
      </c>
      <c r="BV6" s="5">
        <v>4.70930512945321</v>
      </c>
      <c r="BW6" s="5">
        <v>3.2323833017417956</v>
      </c>
      <c r="BX6" s="5">
        <v>4.421106491329927</v>
      </c>
      <c r="BY6" s="5">
        <v>23.37375531715413</v>
      </c>
      <c r="BZ6" s="5">
        <v>20.118501060844373</v>
      </c>
      <c r="CA6" s="5">
        <v>9.777753939662734</v>
      </c>
      <c r="CB6" s="5">
        <v>20.174490380757902</v>
      </c>
      <c r="CC6" s="5">
        <v>14.096184808743672</v>
      </c>
      <c r="CD6" s="5">
        <v>96.41746083525625</v>
      </c>
      <c r="CE6" s="5">
        <v>8.393777124533889</v>
      </c>
      <c r="CF6" s="5">
        <v>8.622248641453359</v>
      </c>
      <c r="CG6" s="5">
        <v>43.66860969694435</v>
      </c>
      <c r="CH6" s="5">
        <v>52.30468467731974</v>
      </c>
      <c r="CI6" s="5">
        <v>4.260573812460007</v>
      </c>
      <c r="CJ6" s="5">
        <v>4.8698629829866</v>
      </c>
      <c r="CK6" s="5">
        <v>51.37972173667185</v>
      </c>
      <c r="CL6" s="5">
        <v>37.58722882997716</v>
      </c>
      <c r="CM6" s="5">
        <v>22.189657952540387</v>
      </c>
      <c r="CN6" s="5">
        <v>5.928002400211824</v>
      </c>
      <c r="CO6" s="5">
        <v>41.40975676221276</v>
      </c>
      <c r="CP6" s="5">
        <v>48.25382020907509</v>
      </c>
      <c r="CQ6" s="5">
        <v>55.14692891735105</v>
      </c>
      <c r="CR6" s="5">
        <v>107.8875</v>
      </c>
      <c r="CS6" s="5">
        <v>112.3088917536911</v>
      </c>
      <c r="CT6" s="5">
        <v>116.77748454565373</v>
      </c>
      <c r="CU6" s="5">
        <v>121.29256700776301</v>
      </c>
      <c r="CV6" s="5">
        <v>125.85344199517203</v>
      </c>
      <c r="CW6" s="5">
        <v>130.45942623259972</v>
      </c>
      <c r="CX6" s="5">
        <v>135.1098499711228</v>
      </c>
      <c r="CY6" s="5">
        <v>139.80405665510813</v>
      </c>
      <c r="CZ6" s="5">
        <v>144.54140259893893</v>
      </c>
      <c r="DA6" s="5">
        <v>149.32125667319994</v>
      </c>
      <c r="DB6" s="5">
        <v>154.143</v>
      </c>
      <c r="DC6" s="5">
        <v>1.10371</v>
      </c>
      <c r="DD6" s="5">
        <v>0.711838</v>
      </c>
      <c r="DE6" s="5">
        <v>6.7074327699426055</v>
      </c>
      <c r="DF6" s="5">
        <v>7.384877284937195</v>
      </c>
      <c r="DG6" s="5">
        <v>3.7901038918958694</v>
      </c>
      <c r="DH6" s="5">
        <v>5.367566314305681</v>
      </c>
      <c r="DI6" s="5">
        <v>3.490337973939957</v>
      </c>
      <c r="DJ6" s="5">
        <v>4.558904482963042</v>
      </c>
      <c r="DK6" s="5">
        <v>4.789983440103026</v>
      </c>
      <c r="DL6" s="5">
        <v>3.1054426937134547</v>
      </c>
      <c r="DM6" s="5">
        <v>2.9300373903350976</v>
      </c>
      <c r="DN6" s="5">
        <v>5.527253180547137</v>
      </c>
      <c r="DO6" s="5">
        <v>7.062095402455898</v>
      </c>
      <c r="DP6" s="5">
        <v>7.316309424637025</v>
      </c>
      <c r="DQ6" s="5">
        <v>7.57008319591328</v>
      </c>
      <c r="DR6" s="5">
        <v>7.823422097515661</v>
      </c>
      <c r="DS6" s="5">
        <v>8.0763314233306</v>
      </c>
      <c r="DT6" s="5">
        <v>9.585052174876315</v>
      </c>
      <c r="DU6" s="5">
        <v>9.835095722208127</v>
      </c>
      <c r="DV6" s="5">
        <v>10.582903626314069</v>
      </c>
      <c r="DW6" s="5">
        <v>13.051755842553195</v>
      </c>
      <c r="DX6" s="5">
        <v>15.486981590516827</v>
      </c>
      <c r="DY6" s="5">
        <v>17.89210274189147</v>
      </c>
      <c r="DZ6" s="5">
        <v>20.27016594121733</v>
      </c>
      <c r="EA6" s="5">
        <v>22.623820146668965</v>
      </c>
      <c r="EB6" s="5">
        <v>24.95537946823106</v>
      </c>
      <c r="EC6" s="5">
        <v>27.26687445604524</v>
      </c>
      <c r="ED6" s="5">
        <v>2.9209022373100866</v>
      </c>
      <c r="EE6" s="5">
        <v>2.1835736600804396</v>
      </c>
      <c r="EF6" s="5">
        <v>37.57657834673085</v>
      </c>
      <c r="EG6" s="5">
        <v>27.745668826557843</v>
      </c>
      <c r="EH6" s="5">
        <v>32.40019996493113</v>
      </c>
      <c r="EI6" s="5">
        <v>8.240839508766882</v>
      </c>
      <c r="EJ6" s="5">
        <v>5.744208982694218</v>
      </c>
      <c r="EK6" s="5">
        <v>2.328808389008218</v>
      </c>
      <c r="EL6" s="5">
        <v>27.033274985753607</v>
      </c>
      <c r="EM6" s="5">
        <v>4.841818553930186</v>
      </c>
      <c r="EN6" s="5">
        <v>1.2364822835445035</v>
      </c>
      <c r="EO6" s="5">
        <v>11.12180146361024</v>
      </c>
      <c r="EP6" s="5">
        <v>11.522718261461609</v>
      </c>
      <c r="EQ6" s="5">
        <v>10.975222871557992</v>
      </c>
      <c r="ER6" s="5">
        <v>6.301855818949815</v>
      </c>
      <c r="ES6" s="46">
        <v>12.22741351270849</v>
      </c>
      <c r="ET6" s="5">
        <v>3.9675512240648656</v>
      </c>
      <c r="EU6" s="5">
        <v>9.980944154506137</v>
      </c>
      <c r="EV6" s="5">
        <v>15.887280692230624</v>
      </c>
      <c r="EW6" s="5">
        <v>21.705340240922162</v>
      </c>
      <c r="EX6" s="5">
        <v>27.449752564918303</v>
      </c>
      <c r="EY6" s="5">
        <v>33.13208395694155</v>
      </c>
      <c r="EZ6" s="5">
        <v>38.76159921219273</v>
      </c>
      <c r="FA6" s="5">
        <v>44.34580694996931</v>
      </c>
      <c r="FB6" s="5">
        <v>49.89085689892372</v>
      </c>
      <c r="FC6" s="5">
        <v>55.40183400118674</v>
      </c>
      <c r="FD6" s="5">
        <v>60.88297930224042</v>
      </c>
      <c r="FE6" s="59">
        <v>0.5077605699162044</v>
      </c>
      <c r="FF6" s="5">
        <v>99.32799293955024</v>
      </c>
      <c r="FG6" s="1">
        <v>98.09193918694952</v>
      </c>
      <c r="FH6" s="1">
        <v>96.41746083525625</v>
      </c>
      <c r="FI6" s="1">
        <v>97.3940373425298</v>
      </c>
    </row>
    <row r="7" spans="1:165" ht="15.75">
      <c r="A7" s="1">
        <v>30</v>
      </c>
      <c r="B7" s="5">
        <v>4.121327119301778</v>
      </c>
      <c r="C7" s="5">
        <v>2.7816951229761804</v>
      </c>
      <c r="D7" s="5">
        <v>2.711352509846752</v>
      </c>
      <c r="E7" s="5">
        <v>2.5185934512268195</v>
      </c>
      <c r="F7" s="5">
        <v>3.502151437035131</v>
      </c>
      <c r="G7" s="5">
        <v>4.479252488027816</v>
      </c>
      <c r="H7" s="5">
        <v>4.673917395571542</v>
      </c>
      <c r="I7" s="5">
        <v>5.450114801361436</v>
      </c>
      <c r="J7" s="5">
        <v>5.836758294816619</v>
      </c>
      <c r="K7" s="5">
        <v>6.414938618472197</v>
      </c>
      <c r="L7" s="5">
        <v>7.373908034842663</v>
      </c>
      <c r="M7" s="5">
        <v>7.7558950028684075</v>
      </c>
      <c r="N7" s="5">
        <v>7.946550664827336</v>
      </c>
      <c r="O7" s="5">
        <v>8.327192595204837</v>
      </c>
      <c r="P7" s="5">
        <v>9.274948703282645</v>
      </c>
      <c r="Q7" s="5">
        <v>10.217320870751248</v>
      </c>
      <c r="R7" s="5">
        <v>11.154442826407891</v>
      </c>
      <c r="S7" s="5">
        <v>12.086438503473316</v>
      </c>
      <c r="T7" s="5">
        <v>13.013422920364889</v>
      </c>
      <c r="U7" s="5">
        <v>13.935502968114431</v>
      </c>
      <c r="V7" s="5">
        <v>14.852778115774552</v>
      </c>
      <c r="W7" s="5">
        <v>15.765341043608684</v>
      </c>
      <c r="X7" s="5">
        <v>16.67327821254556</v>
      </c>
      <c r="Y7" s="5">
        <v>17.396351848099293</v>
      </c>
      <c r="Z7" s="5">
        <v>17.576670377259337</v>
      </c>
      <c r="AA7" s="5">
        <v>18.475593049280725</v>
      </c>
      <c r="AB7" s="5">
        <v>19.370116915726054</v>
      </c>
      <c r="AC7" s="5">
        <v>20.260308218528415</v>
      </c>
      <c r="AD7" s="5">
        <v>21.146229098450384</v>
      </c>
      <c r="AE7" s="5">
        <v>3.321566052625445</v>
      </c>
      <c r="AF7" s="5">
        <v>2.5953020362491</v>
      </c>
      <c r="AG7" s="5">
        <v>3.2732865661879935</v>
      </c>
      <c r="AH7" s="5">
        <v>3.945107716065546</v>
      </c>
      <c r="AI7" s="5">
        <v>5.2713530285109105</v>
      </c>
      <c r="AJ7" s="5">
        <v>6.576067347963917</v>
      </c>
      <c r="AK7" s="5">
        <v>7.861053486658875</v>
      </c>
      <c r="AL7" s="5">
        <v>9.127918453337546</v>
      </c>
      <c r="AM7" s="5">
        <v>10.378099333319586</v>
      </c>
      <c r="AN7" s="5">
        <v>11.612885169490319</v>
      </c>
      <c r="AO7" s="5">
        <v>12.83343554704981</v>
      </c>
      <c r="AP7" s="5">
        <v>14.040796447152584</v>
      </c>
      <c r="AQ7" s="5">
        <v>15.235913826483548</v>
      </c>
      <c r="AR7" s="5">
        <v>4.58967962501293</v>
      </c>
      <c r="AS7" s="5">
        <v>5.227457766150792</v>
      </c>
      <c r="AT7" s="5">
        <v>5.861016974911424</v>
      </c>
      <c r="AU7" s="5">
        <v>6.490533876728445</v>
      </c>
      <c r="AV7" s="5">
        <v>7.116175373505018</v>
      </c>
      <c r="AW7" s="5">
        <v>7.738099303650907</v>
      </c>
      <c r="AX7" s="5">
        <v>8.356455049075397</v>
      </c>
      <c r="AY7" s="5">
        <v>8.971384094043708</v>
      </c>
      <c r="AZ7" s="5">
        <v>9.583020540292429</v>
      </c>
      <c r="BA7" s="5">
        <v>10.191491582346684</v>
      </c>
      <c r="BB7" s="5">
        <v>10.796917946580765</v>
      </c>
      <c r="BC7" s="5">
        <v>2.7621123176269635</v>
      </c>
      <c r="BD7" s="5">
        <v>5.562095879764156</v>
      </c>
      <c r="BE7" s="5">
        <v>3.509581965371747</v>
      </c>
      <c r="BF7" s="5">
        <v>3.375940936744247</v>
      </c>
      <c r="BG7" s="5">
        <v>3.2421413750066796</v>
      </c>
      <c r="BH7" s="5">
        <v>3.1081804997005182</v>
      </c>
      <c r="BI7" s="5">
        <v>2.9740554649641755</v>
      </c>
      <c r="BJ7" s="5">
        <v>2.8397633575985903</v>
      </c>
      <c r="BK7" s="5">
        <v>2.7053011950637393</v>
      </c>
      <c r="BL7" s="5">
        <v>2.5706659234031854</v>
      </c>
      <c r="BM7" s="5">
        <v>2.4358544150936443</v>
      </c>
      <c r="BN7" s="5">
        <v>2.300863466816367</v>
      </c>
      <c r="BO7" s="5">
        <v>2.1656897971470146</v>
      </c>
      <c r="BP7" s="5">
        <v>3.079642122366312</v>
      </c>
      <c r="BQ7" s="5">
        <v>2.3154532652822786</v>
      </c>
      <c r="BR7" s="5">
        <v>2.5532943861874067</v>
      </c>
      <c r="BS7" s="5">
        <v>3.7599883084266605</v>
      </c>
      <c r="BT7" s="5">
        <v>2.638152061148278</v>
      </c>
      <c r="BU7" s="5">
        <v>2.5552781744106356</v>
      </c>
      <c r="BV7" s="5">
        <v>2.98589738981211</v>
      </c>
      <c r="BW7" s="5">
        <v>2.050463271106301</v>
      </c>
      <c r="BX7" s="5">
        <v>2.809653997854018</v>
      </c>
      <c r="BY7" s="5">
        <v>14.099762388824805</v>
      </c>
      <c r="BZ7" s="5">
        <v>12.117795031708635</v>
      </c>
      <c r="CA7" s="5">
        <v>5.9493010667192054</v>
      </c>
      <c r="CB7" s="5">
        <v>12.138762141623733</v>
      </c>
      <c r="CC7" s="5">
        <v>8.484552106046346</v>
      </c>
      <c r="CD7" s="5">
        <v>59.50291098360729</v>
      </c>
      <c r="CE7" s="5">
        <v>5.099299118637205</v>
      </c>
      <c r="CF7" s="5">
        <v>5.236741466955537</v>
      </c>
      <c r="CG7" s="5">
        <v>26.123002657928076</v>
      </c>
      <c r="CH7" s="5">
        <v>31.32199285353337</v>
      </c>
      <c r="CI7" s="5">
        <v>2.714292981888619</v>
      </c>
      <c r="CJ7" s="5">
        <v>3.093898130293701</v>
      </c>
      <c r="CK7" s="5">
        <v>30.779191360977208</v>
      </c>
      <c r="CL7" s="5">
        <v>22.497807749016214</v>
      </c>
      <c r="CM7" s="5">
        <v>13.28762507879468</v>
      </c>
      <c r="CN7" s="5">
        <v>3.7045943940433994</v>
      </c>
      <c r="CO7" s="5">
        <v>24.73112793968844</v>
      </c>
      <c r="CP7" s="5">
        <v>28.815468699025153</v>
      </c>
      <c r="CQ7" s="5">
        <v>32.89744283404166</v>
      </c>
      <c r="CR7" s="5">
        <v>64.4175</v>
      </c>
      <c r="CS7" s="5">
        <v>67.03282347717364</v>
      </c>
      <c r="CT7" s="5">
        <v>69.67594312132942</v>
      </c>
      <c r="CU7" s="5">
        <v>72.34644001568267</v>
      </c>
      <c r="CV7" s="5">
        <v>75.0439036193791</v>
      </c>
      <c r="CW7" s="5">
        <v>77.76793155919762</v>
      </c>
      <c r="CX7" s="5">
        <v>80.51812942743898</v>
      </c>
      <c r="CY7" s="5">
        <v>83.29411058578589</v>
      </c>
      <c r="CZ7" s="5">
        <v>86.09549597493071</v>
      </c>
      <c r="DA7" s="5">
        <v>88.9219139297733</v>
      </c>
      <c r="DB7" s="5">
        <v>91.77300000000001</v>
      </c>
      <c r="DC7" s="5">
        <v>0.8998400000000001</v>
      </c>
      <c r="DD7" s="5">
        <v>0.580352</v>
      </c>
      <c r="DE7" s="5">
        <v>4.111393269607267</v>
      </c>
      <c r="DF7" s="5">
        <v>4.532586284888499</v>
      </c>
      <c r="DG7" s="5">
        <v>2.411450847037209</v>
      </c>
      <c r="DH7" s="5">
        <v>3.332830807855243</v>
      </c>
      <c r="DI7" s="5">
        <v>2.223264269857056</v>
      </c>
      <c r="DJ7" s="5">
        <v>2.843966023660575</v>
      </c>
      <c r="DK7" s="5">
        <v>2.9810181334647443</v>
      </c>
      <c r="DL7" s="5">
        <v>1.9868323700925261</v>
      </c>
      <c r="DM7" s="5">
        <v>1.882429719684824</v>
      </c>
      <c r="DN7" s="5">
        <v>3.428327757852411</v>
      </c>
      <c r="DO7" s="5">
        <v>4.341930009507198</v>
      </c>
      <c r="DP7" s="5">
        <v>4.493251808298171</v>
      </c>
      <c r="DQ7" s="5">
        <v>4.644312376526936</v>
      </c>
      <c r="DR7" s="5">
        <v>4.795114907240874</v>
      </c>
      <c r="DS7" s="5">
        <v>4.945662541659942</v>
      </c>
      <c r="DT7" s="5">
        <v>5.843765162733314</v>
      </c>
      <c r="DU7" s="5">
        <v>5.992612337446275</v>
      </c>
      <c r="DV7" s="5">
        <v>6.43777562449803</v>
      </c>
      <c r="DW7" s="5">
        <v>7.907506894522843</v>
      </c>
      <c r="DX7" s="5">
        <v>9.35728531240021</v>
      </c>
      <c r="DY7" s="5">
        <v>10.789200642195363</v>
      </c>
      <c r="DZ7" s="5">
        <v>12.205060663647721</v>
      </c>
      <c r="EA7" s="5">
        <v>13.606437182347124</v>
      </c>
      <c r="EB7" s="5">
        <v>14.994703315862711</v>
      </c>
      <c r="EC7" s="5">
        <v>16.37106392657913</v>
      </c>
      <c r="ED7" s="5">
        <v>1.8613867117195797</v>
      </c>
      <c r="EE7" s="5">
        <v>1.4381401551942672</v>
      </c>
      <c r="EF7" s="5">
        <v>22.541298671501984</v>
      </c>
      <c r="EG7" s="5">
        <v>16.604833880338496</v>
      </c>
      <c r="EH7" s="5">
        <v>19.45722098157098</v>
      </c>
      <c r="EI7" s="5">
        <v>5.002006953437463</v>
      </c>
      <c r="EJ7" s="5">
        <v>3.552301561498649</v>
      </c>
      <c r="EK7" s="5">
        <v>1.5644317661500655</v>
      </c>
      <c r="EL7" s="5">
        <v>16.2735216191013</v>
      </c>
      <c r="EM7" s="5">
        <v>2.9829049448800835</v>
      </c>
      <c r="EN7" s="5">
        <v>0.8382284661068199</v>
      </c>
      <c r="EO7" s="5">
        <v>6.7070295499572286</v>
      </c>
      <c r="EP7" s="5">
        <v>6.937373093789351</v>
      </c>
      <c r="EQ7" s="5">
        <v>6.6193182246899465</v>
      </c>
      <c r="ER7" s="5">
        <v>3.8011044048993825</v>
      </c>
      <c r="ES7" s="46">
        <v>7.352692257306378</v>
      </c>
      <c r="ET7" s="5">
        <v>2.5470680453151515</v>
      </c>
      <c r="EU7" s="5">
        <v>6.12705440674553</v>
      </c>
      <c r="EV7" s="5">
        <v>9.643511026900631</v>
      </c>
      <c r="EW7" s="5">
        <v>13.107582038578714</v>
      </c>
      <c r="EX7" s="5">
        <v>16.527949082545884</v>
      </c>
      <c r="EY7" s="5">
        <v>19.91147586460735</v>
      </c>
      <c r="EZ7" s="5">
        <v>23.263660328670436</v>
      </c>
      <c r="FA7" s="5">
        <v>26.588958263214437</v>
      </c>
      <c r="FB7" s="5">
        <v>29.891019059558165</v>
      </c>
      <c r="FC7" s="5">
        <v>33.17286024005378</v>
      </c>
      <c r="FD7" s="5">
        <v>36.43699853925002</v>
      </c>
      <c r="FE7" s="59">
        <v>0.3756501347744803</v>
      </c>
      <c r="FF7" s="5">
        <v>61.32603409910766</v>
      </c>
      <c r="FG7" s="1">
        <v>60.53444663660783</v>
      </c>
      <c r="FH7" s="1">
        <v>59.50291098360729</v>
      </c>
      <c r="FI7" s="1">
        <v>60.127821096480154</v>
      </c>
    </row>
    <row r="8" spans="1:165" ht="15.75">
      <c r="A8" s="1">
        <v>35</v>
      </c>
      <c r="B8" s="5">
        <v>2.8176898726210395</v>
      </c>
      <c r="C8" s="5">
        <v>1.9722932607931736</v>
      </c>
      <c r="D8" s="5">
        <v>1.9224185420737054</v>
      </c>
      <c r="E8" s="5">
        <v>1.785747420521689</v>
      </c>
      <c r="F8" s="5">
        <v>2.418744364032548</v>
      </c>
      <c r="G8" s="5">
        <v>3.0475955882471726</v>
      </c>
      <c r="H8" s="5">
        <v>3.1728808505152233</v>
      </c>
      <c r="I8" s="5">
        <v>3.6724407934876138</v>
      </c>
      <c r="J8" s="5">
        <v>3.9212862669262964</v>
      </c>
      <c r="K8" s="5">
        <v>4.293408183959491</v>
      </c>
      <c r="L8" s="5">
        <v>4.910615626451756</v>
      </c>
      <c r="M8" s="5">
        <v>5.156470425109322</v>
      </c>
      <c r="N8" s="5">
        <v>5.279180833768629</v>
      </c>
      <c r="O8" s="5">
        <v>5.524171671662483</v>
      </c>
      <c r="P8" s="5">
        <v>6.13417645678386</v>
      </c>
      <c r="Q8" s="5">
        <v>6.74072250514607</v>
      </c>
      <c r="R8" s="5">
        <v>7.343895436361827</v>
      </c>
      <c r="S8" s="5">
        <v>7.9437745984443024</v>
      </c>
      <c r="T8" s="5">
        <v>8.540433631720434</v>
      </c>
      <c r="U8" s="5">
        <v>9.13394097297375</v>
      </c>
      <c r="V8" s="5">
        <v>9.724360307079445</v>
      </c>
      <c r="W8" s="5">
        <v>10.31175097240312</v>
      </c>
      <c r="X8" s="5">
        <v>10.896168325392946</v>
      </c>
      <c r="Y8" s="5">
        <v>11.361596282373037</v>
      </c>
      <c r="Z8" s="5">
        <v>11.477664069078264</v>
      </c>
      <c r="AA8" s="5">
        <v>12.056286549575605</v>
      </c>
      <c r="AB8" s="5">
        <v>12.632081024179206</v>
      </c>
      <c r="AC8" s="5">
        <v>13.20508990416303</v>
      </c>
      <c r="AD8" s="5">
        <v>13.77535297503429</v>
      </c>
      <c r="AE8" s="5">
        <v>2.345152278914858</v>
      </c>
      <c r="AF8" s="5">
        <v>1.8323821921202286</v>
      </c>
      <c r="AG8" s="5">
        <v>2.2683233262656715</v>
      </c>
      <c r="AH8" s="5">
        <v>2.7003181358824913</v>
      </c>
      <c r="AI8" s="5">
        <v>3.5531687117565958</v>
      </c>
      <c r="AJ8" s="5">
        <v>4.39223329927274</v>
      </c>
      <c r="AK8" s="5">
        <v>5.218666213444752</v>
      </c>
      <c r="AL8" s="5">
        <v>6.033496399097097</v>
      </c>
      <c r="AM8" s="5">
        <v>6.837644001505622</v>
      </c>
      <c r="AN8" s="5">
        <v>7.631934376482587</v>
      </c>
      <c r="AO8" s="5">
        <v>8.41710998992698</v>
      </c>
      <c r="AP8" s="5">
        <v>9.193840568684378</v>
      </c>
      <c r="AQ8" s="5">
        <v>9.962731795356127</v>
      </c>
      <c r="AR8" s="5">
        <v>3.0980823772923074</v>
      </c>
      <c r="AS8" s="5">
        <v>3.5083852092573027</v>
      </c>
      <c r="AT8" s="5">
        <v>3.915985168961098</v>
      </c>
      <c r="AU8" s="5">
        <v>4.320995412041773</v>
      </c>
      <c r="AV8" s="5">
        <v>4.723522864727116</v>
      </c>
      <c r="AW8" s="5">
        <v>5.123668646689444</v>
      </c>
      <c r="AX8" s="5">
        <v>5.521528459917511</v>
      </c>
      <c r="AY8" s="5">
        <v>5.917192946749631</v>
      </c>
      <c r="AZ8" s="5">
        <v>6.310748019883996</v>
      </c>
      <c r="BA8" s="5">
        <v>6.7022751668920995</v>
      </c>
      <c r="BB8" s="5">
        <v>7.091851731504323</v>
      </c>
      <c r="BC8" s="5">
        <v>1.9471905293764917</v>
      </c>
      <c r="BD8" s="5">
        <v>3.691387938236957</v>
      </c>
      <c r="BE8" s="5">
        <v>2.3831118953883865</v>
      </c>
      <c r="BF8" s="5">
        <v>2.2976763352803466</v>
      </c>
      <c r="BG8" s="5">
        <v>2.2121403944945177</v>
      </c>
      <c r="BH8" s="5">
        <v>2.1265023124881868</v>
      </c>
      <c r="BI8" s="5">
        <v>2.0407602873064516</v>
      </c>
      <c r="BJ8" s="5">
        <v>1.9549124743573771</v>
      </c>
      <c r="BK8" s="5">
        <v>1.8689569851434176</v>
      </c>
      <c r="BL8" s="5">
        <v>1.7828918859472778</v>
      </c>
      <c r="BM8" s="5">
        <v>1.6967151964702856</v>
      </c>
      <c r="BN8" s="5">
        <v>1.6104248884212726</v>
      </c>
      <c r="BO8" s="5">
        <v>1.5240188840538356</v>
      </c>
      <c r="BP8" s="5">
        <v>2.10097546948201</v>
      </c>
      <c r="BQ8" s="5">
        <v>1.6203359650491063</v>
      </c>
      <c r="BR8" s="5">
        <v>1.7867753088910083</v>
      </c>
      <c r="BS8" s="5">
        <v>2.6312102151477177</v>
      </c>
      <c r="BT8" s="5">
        <v>1.8597506361725047</v>
      </c>
      <c r="BU8" s="5">
        <v>1.8013291502194417</v>
      </c>
      <c r="BV8" s="5">
        <v>2.1048917733088865</v>
      </c>
      <c r="BW8" s="5">
        <v>1.4450635074662737</v>
      </c>
      <c r="BX8" s="5">
        <v>1.9853263324051702</v>
      </c>
      <c r="BY8" s="5">
        <v>9.257190751448901</v>
      </c>
      <c r="BZ8" s="5">
        <v>7.961708796510487</v>
      </c>
      <c r="CA8" s="5">
        <v>3.976588641594266</v>
      </c>
      <c r="CB8" s="5">
        <v>7.956994637982751</v>
      </c>
      <c r="CC8" s="5">
        <v>5.584260595347591</v>
      </c>
      <c r="CD8" s="5">
        <v>39.288976225286966</v>
      </c>
      <c r="CE8" s="5">
        <v>3.4008742670556718</v>
      </c>
      <c r="CF8" s="5">
        <v>3.4936873144222096</v>
      </c>
      <c r="CG8" s="5">
        <v>16.957854016208383</v>
      </c>
      <c r="CH8" s="5">
        <v>20.338624500567093</v>
      </c>
      <c r="CI8" s="5">
        <v>1.9292972139939084</v>
      </c>
      <c r="CJ8" s="5">
        <v>2.191611336406186</v>
      </c>
      <c r="CK8" s="5">
        <v>19.996124071847515</v>
      </c>
      <c r="CL8" s="5">
        <v>14.630303986173638</v>
      </c>
      <c r="CM8" s="5">
        <v>8.680554427076423</v>
      </c>
      <c r="CN8" s="5">
        <v>2.5697163671880205</v>
      </c>
      <c r="CO8" s="5">
        <v>16.06181058727923</v>
      </c>
      <c r="CP8" s="5">
        <v>18.67980509492555</v>
      </c>
      <c r="CQ8" s="5">
        <v>21.36125424866826</v>
      </c>
      <c r="CR8" s="5">
        <v>41.65875</v>
      </c>
      <c r="CS8" s="5">
        <v>43.38261302019568</v>
      </c>
      <c r="CT8" s="5">
        <v>45.12496311371439</v>
      </c>
      <c r="CU8" s="5">
        <v>46.88552166137385</v>
      </c>
      <c r="CV8" s="5">
        <v>48.66401561477571</v>
      </c>
      <c r="CW8" s="5">
        <v>50.46017735776823</v>
      </c>
      <c r="CX8" s="5">
        <v>52.2737445720231</v>
      </c>
      <c r="CY8" s="5">
        <v>54.104460106584014</v>
      </c>
      <c r="CZ8" s="5">
        <v>55.952071851251084</v>
      </c>
      <c r="DA8" s="5">
        <v>57.81633261366998</v>
      </c>
      <c r="DB8" s="5">
        <v>59.697</v>
      </c>
      <c r="DC8" s="5">
        <v>0.79439</v>
      </c>
      <c r="DD8" s="5">
        <v>0.512342</v>
      </c>
      <c r="DE8" s="5">
        <v>2.774345880350486</v>
      </c>
      <c r="DF8" s="5">
        <v>3.0647299403551727</v>
      </c>
      <c r="DG8" s="5">
        <v>1.7042405063965538</v>
      </c>
      <c r="DH8" s="5">
        <v>2.2857216053992775</v>
      </c>
      <c r="DI8" s="5">
        <v>1.5728889827108001</v>
      </c>
      <c r="DJ8" s="5">
        <v>1.9665806400750332</v>
      </c>
      <c r="DK8" s="5">
        <v>2.054956482133551</v>
      </c>
      <c r="DL8" s="5">
        <v>1.4133347398170646</v>
      </c>
      <c r="DM8" s="5">
        <v>1.346098273090381</v>
      </c>
      <c r="DN8" s="5">
        <v>2.340605163152754</v>
      </c>
      <c r="DO8" s="5">
        <v>2.928385938406653</v>
      </c>
      <c r="DP8" s="5">
        <v>3.0257441772085176</v>
      </c>
      <c r="DQ8" s="5">
        <v>3.122935154351062</v>
      </c>
      <c r="DR8" s="5">
        <v>3.2199609142903354</v>
      </c>
      <c r="DS8" s="5">
        <v>3.3168234682981357</v>
      </c>
      <c r="DT8" s="5">
        <v>3.8946800834231836</v>
      </c>
      <c r="DU8" s="5">
        <v>3.9904538608741866</v>
      </c>
      <c r="DV8" s="5">
        <v>4.276892730546789</v>
      </c>
      <c r="DW8" s="5">
        <v>5.222631283868794</v>
      </c>
      <c r="DX8" s="5">
        <v>6.1555943520785315</v>
      </c>
      <c r="DY8" s="5">
        <v>7.0771199769509945</v>
      </c>
      <c r="DZ8" s="5">
        <v>7.98836565030623</v>
      </c>
      <c r="EA8" s="5">
        <v>8.89033777357316</v>
      </c>
      <c r="EB8" s="5">
        <v>9.7839155314885</v>
      </c>
      <c r="EC8" s="5">
        <v>10.669870377744367</v>
      </c>
      <c r="ED8" s="5">
        <v>1.3180633769171368</v>
      </c>
      <c r="EE8" s="5">
        <v>1.0596186752849124</v>
      </c>
      <c r="EF8" s="5">
        <v>14.671712015282083</v>
      </c>
      <c r="EG8" s="5">
        <v>10.787050334511026</v>
      </c>
      <c r="EH8" s="5">
        <v>12.683052679374095</v>
      </c>
      <c r="EI8" s="5">
        <v>3.330833539314336</v>
      </c>
      <c r="EJ8" s="5">
        <v>2.423826675574076</v>
      </c>
      <c r="EK8" s="5">
        <v>1.1757845491194217</v>
      </c>
      <c r="EL8" s="5">
        <v>10.642821887069836</v>
      </c>
      <c r="EM8" s="5">
        <v>2.028240381805802</v>
      </c>
      <c r="EN8" s="5">
        <v>0.6352688955547644</v>
      </c>
      <c r="EO8" s="5">
        <v>4.433829217017269</v>
      </c>
      <c r="EP8" s="5">
        <v>4.577179986193574</v>
      </c>
      <c r="EQ8" s="5">
        <v>4.376300138017945</v>
      </c>
      <c r="ER8" s="5">
        <v>2.5227843357173305</v>
      </c>
      <c r="ES8" s="46">
        <v>4.838803204360437</v>
      </c>
      <c r="ET8" s="5">
        <v>1.8274997783219697</v>
      </c>
      <c r="EU8" s="5">
        <v>4.131043425030996</v>
      </c>
      <c r="EV8" s="5">
        <v>6.393917486585602</v>
      </c>
      <c r="EW8" s="5">
        <v>8.623256058744923</v>
      </c>
      <c r="EX8" s="5">
        <v>10.824616833407742</v>
      </c>
      <c r="EY8" s="5">
        <v>13.002393722183271</v>
      </c>
      <c r="EZ8" s="5">
        <v>15.160106322246387</v>
      </c>
      <c r="FA8" s="5">
        <v>17.300607078221468</v>
      </c>
      <c r="FB8" s="5">
        <v>19.42623220662731</v>
      </c>
      <c r="FC8" s="5">
        <v>21.538913422906056</v>
      </c>
      <c r="FD8" s="5">
        <v>23.64026185513703</v>
      </c>
      <c r="FE8" s="59">
        <v>0.3074830188595459</v>
      </c>
      <c r="FF8" s="5">
        <v>40.50718084544637</v>
      </c>
      <c r="FG8" s="1">
        <v>39.96707484693332</v>
      </c>
      <c r="FH8" s="1">
        <v>39.288976225286966</v>
      </c>
      <c r="FI8" s="1">
        <v>39.712982737493256</v>
      </c>
    </row>
    <row r="9" spans="1:165" ht="15.75">
      <c r="A9" s="1">
        <v>40</v>
      </c>
      <c r="B9" s="5">
        <v>2.0791723307759913</v>
      </c>
      <c r="C9" s="5">
        <v>1.5190974771733654</v>
      </c>
      <c r="D9" s="5">
        <v>1.4806830279189955</v>
      </c>
      <c r="E9" s="5">
        <v>1.3754163517713378</v>
      </c>
      <c r="F9" s="5">
        <v>1.8068192127462466</v>
      </c>
      <c r="G9" s="5">
        <v>2.2354061067062796</v>
      </c>
      <c r="H9" s="5">
        <v>2.3207940285615476</v>
      </c>
      <c r="I9" s="5">
        <v>2.6612715445446216</v>
      </c>
      <c r="J9" s="5">
        <v>2.83087538307774</v>
      </c>
      <c r="K9" s="5">
        <v>3.084502259733362</v>
      </c>
      <c r="L9" s="5">
        <v>3.5051779922139508</v>
      </c>
      <c r="M9" s="5">
        <v>3.6727495373862094</v>
      </c>
      <c r="N9" s="5">
        <v>3.756387833333778</v>
      </c>
      <c r="O9" s="5">
        <v>3.923372179350599</v>
      </c>
      <c r="P9" s="5">
        <v>4.339152566552454</v>
      </c>
      <c r="Q9" s="5">
        <v>4.752581748253423</v>
      </c>
      <c r="R9" s="5">
        <v>5.1637176483433995</v>
      </c>
      <c r="S9" s="5">
        <v>5.572613947812426</v>
      </c>
      <c r="T9" s="5">
        <v>5.979320466252695</v>
      </c>
      <c r="U9" s="5">
        <v>6.3838835029242444</v>
      </c>
      <c r="V9" s="5">
        <v>6.786346142297808</v>
      </c>
      <c r="W9" s="5">
        <v>7.186748528317587</v>
      </c>
      <c r="X9" s="5">
        <v>7.585128111057307</v>
      </c>
      <c r="Y9" s="5">
        <v>7.902398942222578</v>
      </c>
      <c r="Z9" s="5">
        <v>7.981519868958047</v>
      </c>
      <c r="AA9" s="5">
        <v>8.375956509422254</v>
      </c>
      <c r="AB9" s="5">
        <v>8.768468650183937</v>
      </c>
      <c r="AC9" s="5">
        <v>9.159084983570537</v>
      </c>
      <c r="AD9" s="5">
        <v>9.547832425510137</v>
      </c>
      <c r="AE9" s="5">
        <v>1.7992775112647144</v>
      </c>
      <c r="AF9" s="5">
        <v>1.4058635338808054</v>
      </c>
      <c r="AG9" s="5">
        <v>1.7025819847315327</v>
      </c>
      <c r="AH9" s="5">
        <v>1.996630611906296</v>
      </c>
      <c r="AI9" s="5">
        <v>2.577191921993464</v>
      </c>
      <c r="AJ9" s="5">
        <v>3.1484265388886</v>
      </c>
      <c r="AK9" s="5">
        <v>3.7111153962252903</v>
      </c>
      <c r="AL9" s="5">
        <v>4.265954610411016</v>
      </c>
      <c r="AM9" s="5">
        <v>4.813566691233036</v>
      </c>
      <c r="AN9" s="5">
        <v>5.354510020160664</v>
      </c>
      <c r="AO9" s="5">
        <v>5.889286900798514</v>
      </c>
      <c r="AP9" s="5">
        <v>6.418350426290801</v>
      </c>
      <c r="AQ9" s="5">
        <v>6.942110361657472</v>
      </c>
      <c r="AR9" s="5">
        <v>2.2614741577581943</v>
      </c>
      <c r="AS9" s="5">
        <v>2.540912070035921</v>
      </c>
      <c r="AT9" s="5">
        <v>2.8185209593571523</v>
      </c>
      <c r="AU9" s="5">
        <v>3.094377397694109</v>
      </c>
      <c r="AV9" s="5">
        <v>3.3685537416017364</v>
      </c>
      <c r="AW9" s="5">
        <v>3.641118418361883</v>
      </c>
      <c r="AX9" s="5">
        <v>3.9121361891313877</v>
      </c>
      <c r="AY9" s="5">
        <v>4.181668391221664</v>
      </c>
      <c r="AZ9" s="5">
        <v>4.449773161415389</v>
      </c>
      <c r="BA9" s="5">
        <v>4.7165056420295235</v>
      </c>
      <c r="BB9" s="5">
        <v>4.981918171260154</v>
      </c>
      <c r="BC9" s="5">
        <v>1.4918010110740396</v>
      </c>
      <c r="BD9" s="5">
        <v>2.641056104152229</v>
      </c>
      <c r="BE9" s="5">
        <v>1.7511989517904627</v>
      </c>
      <c r="BF9" s="5">
        <v>1.6929656009014467</v>
      </c>
      <c r="BG9" s="5">
        <v>1.6346647106262338</v>
      </c>
      <c r="BH9" s="5">
        <v>1.5762950964144034</v>
      </c>
      <c r="BI9" s="5">
        <v>1.5178555458520637</v>
      </c>
      <c r="BJ9" s="5">
        <v>1.4593448178377435</v>
      </c>
      <c r="BK9" s="5">
        <v>1.4007616417288453</v>
      </c>
      <c r="BL9" s="5">
        <v>1.342104716457453</v>
      </c>
      <c r="BM9" s="5">
        <v>1.2833727096141867</v>
      </c>
      <c r="BN9" s="5">
        <v>1.2245642564987507</v>
      </c>
      <c r="BO9" s="5">
        <v>1.1656779591357598</v>
      </c>
      <c r="BP9" s="5">
        <v>1.5489486115363613</v>
      </c>
      <c r="BQ9" s="5">
        <v>1.2329253100327375</v>
      </c>
      <c r="BR9" s="5">
        <v>1.359570205927339</v>
      </c>
      <c r="BS9" s="5">
        <v>2.0021068100984785</v>
      </c>
      <c r="BT9" s="5">
        <v>1.42383355694941</v>
      </c>
      <c r="BU9" s="5">
        <v>1.3791058012337218</v>
      </c>
      <c r="BV9" s="5">
        <v>1.61151472799171</v>
      </c>
      <c r="BW9" s="5">
        <v>1.1064070468145832</v>
      </c>
      <c r="BX9" s="5">
        <v>1.5239164653672146</v>
      </c>
      <c r="BY9" s="5">
        <v>6.485431789543022</v>
      </c>
      <c r="BZ9" s="5">
        <v>5.6024646668377</v>
      </c>
      <c r="CA9" s="5">
        <v>2.868913599563425</v>
      </c>
      <c r="CB9" s="5">
        <v>5.57726280810503</v>
      </c>
      <c r="CC9" s="5">
        <v>3.9454934487533633</v>
      </c>
      <c r="CD9" s="5">
        <v>27.412232101206662</v>
      </c>
      <c r="CE9" s="5">
        <v>2.4471883036432827</v>
      </c>
      <c r="CF9" s="5">
        <v>2.514203818405413</v>
      </c>
      <c r="CG9" s="5">
        <v>11.740753440280065</v>
      </c>
      <c r="CH9" s="5">
        <v>14.03077850669841</v>
      </c>
      <c r="CI9" s="5">
        <v>1.4881284567202564</v>
      </c>
      <c r="CJ9" s="5">
        <v>1.6846608567297252</v>
      </c>
      <c r="CK9" s="5">
        <v>13.803426823616272</v>
      </c>
      <c r="CL9" s="5">
        <v>10.128762329720743</v>
      </c>
      <c r="CM9" s="5">
        <v>6.063209882127269</v>
      </c>
      <c r="CN9" s="5">
        <v>1.931841342502534</v>
      </c>
      <c r="CO9" s="5">
        <v>11.110499028763845</v>
      </c>
      <c r="CP9" s="5">
        <v>12.876547375868778</v>
      </c>
      <c r="CQ9" s="5">
        <v>14.715846130756352</v>
      </c>
      <c r="CR9" s="5">
        <v>28.58625</v>
      </c>
      <c r="CS9" s="5">
        <v>29.771215694744544</v>
      </c>
      <c r="CT9" s="5">
        <v>30.968899447023365</v>
      </c>
      <c r="CU9" s="5">
        <v>32.17910958264726</v>
      </c>
      <c r="CV9" s="5">
        <v>33.40165825981024</v>
      </c>
      <c r="CW9" s="5">
        <v>34.636361373783814</v>
      </c>
      <c r="CX9" s="5">
        <v>35.88303846444142</v>
      </c>
      <c r="CY9" s="5">
        <v>37.141512626515244</v>
      </c>
      <c r="CZ9" s="5">
        <v>38.411610422491876</v>
      </c>
      <c r="DA9" s="5">
        <v>39.69316179805664</v>
      </c>
      <c r="DB9" s="5">
        <v>40.986</v>
      </c>
      <c r="DC9" s="5">
        <v>0.73112</v>
      </c>
      <c r="DD9" s="5">
        <v>0.47153599999999996</v>
      </c>
      <c r="DE9" s="5">
        <v>2.0239804575436557</v>
      </c>
      <c r="DF9" s="5">
        <v>2.2409314866661645</v>
      </c>
      <c r="DG9" s="5">
        <v>1.3089274843815573</v>
      </c>
      <c r="DH9" s="5">
        <v>1.6990669030014138</v>
      </c>
      <c r="DI9" s="5">
        <v>1.2094054237576148</v>
      </c>
      <c r="DJ9" s="5">
        <v>1.4719106763566692</v>
      </c>
      <c r="DK9" s="5">
        <v>1.5329262707287388</v>
      </c>
      <c r="DL9" s="5">
        <v>1.0923849355508215</v>
      </c>
      <c r="DM9" s="5">
        <v>1.0457936718087928</v>
      </c>
      <c r="DN9" s="5">
        <v>1.7230420550071297</v>
      </c>
      <c r="DO9" s="5">
        <v>2.123354816099115</v>
      </c>
      <c r="DP9" s="5">
        <v>2.189664201757328</v>
      </c>
      <c r="DQ9" s="5">
        <v>2.255860442089369</v>
      </c>
      <c r="DR9" s="5">
        <v>2.3219449200819158</v>
      </c>
      <c r="DS9" s="5">
        <v>2.387918996273926</v>
      </c>
      <c r="DT9" s="5">
        <v>2.7815184894279796</v>
      </c>
      <c r="DU9" s="5">
        <v>2.8467560550583495</v>
      </c>
      <c r="DV9" s="5">
        <v>3.0418718038609653</v>
      </c>
      <c r="DW9" s="5">
        <v>3.686130502574707</v>
      </c>
      <c r="DX9" s="5">
        <v>4.3217471345057525</v>
      </c>
      <c r="DY9" s="5">
        <v>4.94962682742623</v>
      </c>
      <c r="DZ9" s="5">
        <v>5.570552574821032</v>
      </c>
      <c r="EA9" s="5">
        <v>6.185205164017021</v>
      </c>
      <c r="EB9" s="5">
        <v>6.79417932571462</v>
      </c>
      <c r="EC9" s="5">
        <v>7.3979969151912135</v>
      </c>
      <c r="ED9" s="5">
        <v>1.0142598397514133</v>
      </c>
      <c r="EE9" s="5">
        <v>0.8464275536875373</v>
      </c>
      <c r="EF9" s="5">
        <v>10.152394995595131</v>
      </c>
      <c r="EG9" s="5">
        <v>7.452094869544623</v>
      </c>
      <c r="EH9" s="5">
        <v>8.792926947868041</v>
      </c>
      <c r="EI9" s="5">
        <v>2.3901077301225238</v>
      </c>
      <c r="EJ9" s="5">
        <v>1.7883373670873448</v>
      </c>
      <c r="EK9" s="5">
        <v>0.9564224190080164</v>
      </c>
      <c r="EL9" s="5">
        <v>7.409333647581997</v>
      </c>
      <c r="EM9" s="5">
        <v>1.4910931971587063</v>
      </c>
      <c r="EN9" s="5">
        <v>0.5204142177231169</v>
      </c>
      <c r="EO9" s="5">
        <v>3.155172774828283</v>
      </c>
      <c r="EP9" s="5">
        <v>3.250175079331708</v>
      </c>
      <c r="EQ9" s="5">
        <v>3.1146303331216703</v>
      </c>
      <c r="ER9" s="5">
        <v>1.8073818799662302</v>
      </c>
      <c r="ES9" s="46">
        <v>3.4241604384612963</v>
      </c>
      <c r="ET9" s="5">
        <v>1.422792174596322</v>
      </c>
      <c r="EU9" s="5">
        <v>2.9923042769206196</v>
      </c>
      <c r="EV9" s="5">
        <v>4.534302816968798</v>
      </c>
      <c r="EW9" s="5">
        <v>6.053614113652334</v>
      </c>
      <c r="EX9" s="5">
        <v>7.5539980258827</v>
      </c>
      <c r="EY9" s="5">
        <v>9.038427098381874</v>
      </c>
      <c r="EZ9" s="5">
        <v>10.509282389517924</v>
      </c>
      <c r="FA9" s="5">
        <v>11.968493619314158</v>
      </c>
      <c r="FB9" s="5">
        <v>13.417641272017864</v>
      </c>
      <c r="FC9" s="5">
        <v>14.858032181050515</v>
      </c>
      <c r="FD9" s="5">
        <v>16.29075629784822</v>
      </c>
      <c r="FE9" s="59">
        <v>0.26873515593429576</v>
      </c>
      <c r="FF9" s="5">
        <v>28.2702649344754</v>
      </c>
      <c r="FG9" s="1">
        <v>27.881976019512013</v>
      </c>
      <c r="FH9" s="1">
        <v>27.412232101206662</v>
      </c>
      <c r="FI9" s="1">
        <v>27.716576484060266</v>
      </c>
    </row>
    <row r="10" spans="1:165" ht="15.75">
      <c r="A10" s="1">
        <v>45</v>
      </c>
      <c r="B10" s="5">
        <v>1.6262301138594817</v>
      </c>
      <c r="C10" s="5">
        <v>1.241737807890366</v>
      </c>
      <c r="D10" s="5">
        <v>1.2103371408988077</v>
      </c>
      <c r="E10" s="5">
        <v>1.1242902521061804</v>
      </c>
      <c r="F10" s="5">
        <v>1.4317242544080704</v>
      </c>
      <c r="G10" s="5">
        <v>1.7371600832577747</v>
      </c>
      <c r="H10" s="5">
        <v>1.7980134396232204</v>
      </c>
      <c r="I10" s="5">
        <v>2.040664455319477</v>
      </c>
      <c r="J10" s="5">
        <v>2.1615392823779036</v>
      </c>
      <c r="K10" s="5">
        <v>2.34229859705857</v>
      </c>
      <c r="L10" s="5">
        <v>2.642118798101745</v>
      </c>
      <c r="M10" s="5">
        <v>2.7615507267312145</v>
      </c>
      <c r="N10" s="5">
        <v>2.821161964670423</v>
      </c>
      <c r="O10" s="5">
        <v>2.9401768989914143</v>
      </c>
      <c r="P10" s="5">
        <v>3.236520722233109</v>
      </c>
      <c r="Q10" s="5">
        <v>3.5311944541812905</v>
      </c>
      <c r="R10" s="5">
        <v>3.824238984182996</v>
      </c>
      <c r="S10" s="5">
        <v>4.115692206458296</v>
      </c>
      <c r="T10" s="5">
        <v>4.405589289408318</v>
      </c>
      <c r="U10" s="5">
        <v>4.6939629163786485</v>
      </c>
      <c r="V10" s="5">
        <v>4.980843501346646</v>
      </c>
      <c r="W10" s="5">
        <v>5.2662593825276645</v>
      </c>
      <c r="X10" s="5">
        <v>5.550236996493279</v>
      </c>
      <c r="Y10" s="5">
        <v>5.776400183102455</v>
      </c>
      <c r="Z10" s="5">
        <v>5.832801035052322</v>
      </c>
      <c r="AA10" s="5">
        <v>6.113974586853221</v>
      </c>
      <c r="AB10" s="5">
        <v>6.393779265415956</v>
      </c>
      <c r="AC10" s="5">
        <v>6.672235325086981</v>
      </c>
      <c r="AD10" s="5">
        <v>6.949361766225669</v>
      </c>
      <c r="AE10" s="5">
        <v>1.46499760000777</v>
      </c>
      <c r="AF10" s="5">
        <v>1.144674287417807</v>
      </c>
      <c r="AG10" s="5">
        <v>1.3557762760164453</v>
      </c>
      <c r="AH10" s="5">
        <v>1.5649935512350945</v>
      </c>
      <c r="AI10" s="5">
        <v>1.9781082391249218</v>
      </c>
      <c r="AJ10" s="5">
        <v>2.3846389178877327</v>
      </c>
      <c r="AK10" s="5">
        <v>2.7851368733935855</v>
      </c>
      <c r="AL10" s="5">
        <v>3.180093516337132</v>
      </c>
      <c r="AM10" s="5">
        <v>3.5699482961605926</v>
      </c>
      <c r="AN10" s="5">
        <v>3.955095392088543</v>
      </c>
      <c r="AO10" s="5">
        <v>4.3358893961987155</v>
      </c>
      <c r="AP10" s="5">
        <v>4.712650161340931</v>
      </c>
      <c r="AQ10" s="5">
        <v>5.085666953665124</v>
      </c>
      <c r="AR10" s="5">
        <v>1.7523066387954032</v>
      </c>
      <c r="AS10" s="5">
        <v>1.9512533275391846</v>
      </c>
      <c r="AT10" s="5">
        <v>2.1489088928898346</v>
      </c>
      <c r="AU10" s="5">
        <v>2.3453273876760745</v>
      </c>
      <c r="AV10" s="5">
        <v>2.5405598890264893</v>
      </c>
      <c r="AW10" s="5">
        <v>2.7346547003612254</v>
      </c>
      <c r="AX10" s="5">
        <v>2.9276575371505356</v>
      </c>
      <c r="AY10" s="5">
        <v>3.1196116979420716</v>
      </c>
      <c r="AZ10" s="5">
        <v>3.3105582220020984</v>
      </c>
      <c r="BA10" s="5">
        <v>3.500536034777191</v>
      </c>
      <c r="BB10" s="5">
        <v>3.689582082260338</v>
      </c>
      <c r="BC10" s="5">
        <v>1.2130527344639008</v>
      </c>
      <c r="BD10" s="5">
        <v>2.0030726165965205</v>
      </c>
      <c r="BE10" s="5">
        <v>1.3668826957448805</v>
      </c>
      <c r="BF10" s="5">
        <v>1.3250444001971882</v>
      </c>
      <c r="BG10" s="5">
        <v>1.283158335062728</v>
      </c>
      <c r="BH10" s="5">
        <v>1.2412236625268962</v>
      </c>
      <c r="BI10" s="5">
        <v>1.1992395250676773</v>
      </c>
      <c r="BJ10" s="5">
        <v>1.157205044872763</v>
      </c>
      <c r="BK10" s="5">
        <v>1.115119323235855</v>
      </c>
      <c r="BL10" s="5">
        <v>1.072981439931287</v>
      </c>
      <c r="BM10" s="5">
        <v>1.0307904525660472</v>
      </c>
      <c r="BN10" s="5">
        <v>0.9885453959082495</v>
      </c>
      <c r="BO10" s="5">
        <v>0.9462452811910389</v>
      </c>
      <c r="BP10" s="5">
        <v>1.213215422098591</v>
      </c>
      <c r="BQ10" s="5">
        <v>0.9953959776247707</v>
      </c>
      <c r="BR10" s="5">
        <v>1.097642090130034</v>
      </c>
      <c r="BS10" s="5">
        <v>1.6163907491640912</v>
      </c>
      <c r="BT10" s="5">
        <v>1.1580726622958468</v>
      </c>
      <c r="BU10" s="5">
        <v>1.1216934163598518</v>
      </c>
      <c r="BV10" s="5">
        <v>1.3107228315174737</v>
      </c>
      <c r="BW10" s="5">
        <v>0.8995008554145011</v>
      </c>
      <c r="BX10" s="5">
        <v>1.241932144878</v>
      </c>
      <c r="BY10" s="5">
        <v>4.782755207610568</v>
      </c>
      <c r="BZ10" s="5">
        <v>4.159973037726264</v>
      </c>
      <c r="CA10" s="5">
        <v>2.1961094187776085</v>
      </c>
      <c r="CB10" s="5">
        <v>4.1211771542070395</v>
      </c>
      <c r="CC10" s="5">
        <v>2.9467788460675166</v>
      </c>
      <c r="CD10" s="5">
        <v>19.932921029441303</v>
      </c>
      <c r="CE10" s="5">
        <v>1.8677356232636588</v>
      </c>
      <c r="CF10" s="5">
        <v>1.9198268780988104</v>
      </c>
      <c r="CG10" s="5">
        <v>8.515403954941771</v>
      </c>
      <c r="CH10" s="5">
        <v>10.152604588381939</v>
      </c>
      <c r="CI10" s="5">
        <v>1.219785786906717</v>
      </c>
      <c r="CJ10" s="5">
        <v>1.3767834629567015</v>
      </c>
      <c r="CK10" s="5">
        <v>9.995773038677875</v>
      </c>
      <c r="CL10" s="5">
        <v>7.367098331882762</v>
      </c>
      <c r="CM10" s="5">
        <v>4.463619312471672</v>
      </c>
      <c r="CN10" s="5">
        <v>1.5447215479556986</v>
      </c>
      <c r="CO10" s="5">
        <v>8.075162117189128</v>
      </c>
      <c r="CP10" s="5">
        <v>9.315317517261775</v>
      </c>
      <c r="CQ10" s="5">
        <v>10.637283701332148</v>
      </c>
      <c r="CR10" s="5">
        <v>20.55375</v>
      </c>
      <c r="CS10" s="5">
        <v>21.407887563217713</v>
      </c>
      <c r="CT10" s="5">
        <v>22.27120310609934</v>
      </c>
      <c r="CU10" s="5">
        <v>23.14355830706503</v>
      </c>
      <c r="CV10" s="5">
        <v>24.024817610172335</v>
      </c>
      <c r="CW10" s="5">
        <v>24.914848156338834</v>
      </c>
      <c r="CX10" s="5">
        <v>25.81351971660721</v>
      </c>
      <c r="CY10" s="5">
        <v>26.720704627382137</v>
      </c>
      <c r="CZ10" s="5">
        <v>27.63627772757146</v>
      </c>
      <c r="DA10" s="5">
        <v>28.560116297566655</v>
      </c>
      <c r="DB10" s="5">
        <v>29.4921</v>
      </c>
      <c r="DC10" s="5">
        <v>0.68894</v>
      </c>
      <c r="DD10" s="5">
        <v>0.444332</v>
      </c>
      <c r="DE10" s="5">
        <v>1.56761456299224</v>
      </c>
      <c r="DF10" s="5">
        <v>1.7400687108540014</v>
      </c>
      <c r="DG10" s="5">
        <v>1.0667050613733906</v>
      </c>
      <c r="DH10" s="5">
        <v>1.34120399904777</v>
      </c>
      <c r="DI10" s="5">
        <v>0.986544607995957</v>
      </c>
      <c r="DJ10" s="5">
        <v>1.1705865123816968</v>
      </c>
      <c r="DK10" s="5">
        <v>1.2152784687859692</v>
      </c>
      <c r="DL10" s="5">
        <v>0.8957563318137873</v>
      </c>
      <c r="DM10" s="5">
        <v>0.861392011125018</v>
      </c>
      <c r="DN10" s="5">
        <v>1.3435276452731295</v>
      </c>
      <c r="DO10" s="5">
        <v>1.6285483951525934</v>
      </c>
      <c r="DP10" s="5">
        <v>1.6757628776601277</v>
      </c>
      <c r="DQ10" s="5">
        <v>1.7228974978464477</v>
      </c>
      <c r="DR10" s="5">
        <v>1.7699532318767215</v>
      </c>
      <c r="DS10" s="5">
        <v>1.8169310400716523</v>
      </c>
      <c r="DT10" s="5">
        <v>2.0972133073412214</v>
      </c>
      <c r="DU10" s="5">
        <v>2.1436712580657504</v>
      </c>
      <c r="DV10" s="5">
        <v>2.282623761328125</v>
      </c>
      <c r="DW10" s="5">
        <v>2.741474007840665</v>
      </c>
      <c r="DX10" s="5">
        <v>3.194224351363785</v>
      </c>
      <c r="DY10" s="5">
        <v>3.6415136658777323</v>
      </c>
      <c r="DZ10" s="5">
        <v>4.0838946182872276</v>
      </c>
      <c r="EA10" s="5">
        <v>4.521847734461223</v>
      </c>
      <c r="EB10" s="5">
        <v>4.955792798193181</v>
      </c>
      <c r="EC10" s="5">
        <v>5.386098155001205</v>
      </c>
      <c r="ED10" s="5">
        <v>0.8280775129737236</v>
      </c>
      <c r="EE10" s="5">
        <v>0.7148986513615987</v>
      </c>
      <c r="EF10" s="5">
        <v>7.372945957964581</v>
      </c>
      <c r="EG10" s="5">
        <v>5.403647619621113</v>
      </c>
      <c r="EH10" s="5">
        <v>6.399966096376172</v>
      </c>
      <c r="EI10" s="5">
        <v>1.8180821445563806</v>
      </c>
      <c r="EJ10" s="5">
        <v>1.4005951116524442</v>
      </c>
      <c r="EK10" s="5">
        <v>0.8200002207702409</v>
      </c>
      <c r="EL10" s="5">
        <v>5.419528270015943</v>
      </c>
      <c r="EM10" s="5">
        <v>1.1631350558507785</v>
      </c>
      <c r="EN10" s="5">
        <v>0.4485393491067234</v>
      </c>
      <c r="EO10" s="5">
        <v>2.378909865987005</v>
      </c>
      <c r="EP10" s="5">
        <v>2.4438319145949174</v>
      </c>
      <c r="EQ10" s="5">
        <v>2.348545648467971</v>
      </c>
      <c r="ER10" s="5">
        <v>1.367764271622332</v>
      </c>
      <c r="ES10" s="46">
        <v>2.567300167858215</v>
      </c>
      <c r="ET10" s="5">
        <v>1.1755420965502525</v>
      </c>
      <c r="EU10" s="5">
        <v>2.293644629433117</v>
      </c>
      <c r="EV10" s="5">
        <v>3.392326006718449</v>
      </c>
      <c r="EW10" s="5">
        <v>4.474993009745663</v>
      </c>
      <c r="EX10" s="5">
        <v>5.544299631633196</v>
      </c>
      <c r="EY10" s="5">
        <v>6.602344119528644</v>
      </c>
      <c r="EZ10" s="5">
        <v>7.650807204723328</v>
      </c>
      <c r="FA10" s="5">
        <v>8.691051029729223</v>
      </c>
      <c r="FB10" s="5">
        <v>9.724191220003263</v>
      </c>
      <c r="FC10" s="5">
        <v>10.751150237528513</v>
      </c>
      <c r="FD10" s="5">
        <v>11.77269745256034</v>
      </c>
      <c r="FE10" s="59">
        <v>0.24330881784796016</v>
      </c>
      <c r="FF10" s="5">
        <v>20.56313960221473</v>
      </c>
      <c r="FG10" s="1">
        <v>20.271245395299037</v>
      </c>
      <c r="FH10" s="1">
        <v>19.932921029441303</v>
      </c>
      <c r="FI10" s="1">
        <v>20.160642811168707</v>
      </c>
    </row>
    <row r="11" spans="1:165" ht="15.75">
      <c r="A11" s="1">
        <v>50</v>
      </c>
      <c r="B11" s="5">
        <v>1.3348374022588023</v>
      </c>
      <c r="C11" s="5">
        <v>1.0617508026434843</v>
      </c>
      <c r="D11" s="5">
        <v>1.0349015892507878</v>
      </c>
      <c r="E11" s="5">
        <v>0.9613269967240753</v>
      </c>
      <c r="F11" s="5">
        <v>1.189872568614057</v>
      </c>
      <c r="G11" s="5">
        <v>1.4169401873499312</v>
      </c>
      <c r="H11" s="5">
        <v>1.462180746312421</v>
      </c>
      <c r="I11" s="5">
        <v>1.6425788964687171</v>
      </c>
      <c r="J11" s="5">
        <v>1.7324444931452228</v>
      </c>
      <c r="K11" s="5">
        <v>1.8668337036526599</v>
      </c>
      <c r="L11" s="5">
        <v>2.089745987505205</v>
      </c>
      <c r="M11" s="5">
        <v>2.178543633140418</v>
      </c>
      <c r="N11" s="5">
        <v>2.2228649258750455</v>
      </c>
      <c r="O11" s="5">
        <v>2.3113538561001294</v>
      </c>
      <c r="P11" s="5">
        <v>2.5316924638452423</v>
      </c>
      <c r="Q11" s="5">
        <v>2.750794292207315</v>
      </c>
      <c r="R11" s="5">
        <v>2.9686893990171703</v>
      </c>
      <c r="S11" s="5">
        <v>3.1854056403825397</v>
      </c>
      <c r="T11" s="5">
        <v>3.4009688686568555</v>
      </c>
      <c r="U11" s="5">
        <v>3.6154031094248658</v>
      </c>
      <c r="V11" s="5">
        <v>3.828730720054743</v>
      </c>
      <c r="W11" s="5">
        <v>4.040972532018365</v>
      </c>
      <c r="X11" s="5">
        <v>4.25214797888593</v>
      </c>
      <c r="Y11" s="5">
        <v>4.420332791361197</v>
      </c>
      <c r="Z11" s="5">
        <v>4.462275211649477</v>
      </c>
      <c r="AA11" s="5">
        <v>4.671371202815018</v>
      </c>
      <c r="AB11" s="5">
        <v>4.879451840519048</v>
      </c>
      <c r="AC11" s="5">
        <v>5.086532013767222</v>
      </c>
      <c r="AD11" s="5">
        <v>5.292625689757087</v>
      </c>
      <c r="AE11" s="5">
        <v>1.248660788855718</v>
      </c>
      <c r="AF11" s="5">
        <v>0.9756397544285363</v>
      </c>
      <c r="AG11" s="5">
        <v>1.1322653302619656</v>
      </c>
      <c r="AH11" s="5">
        <v>1.2875054557724497</v>
      </c>
      <c r="AI11" s="5">
        <v>1.5940750828424872</v>
      </c>
      <c r="AJ11" s="5">
        <v>1.8958048134761998</v>
      </c>
      <c r="AK11" s="5">
        <v>2.193099897190471</v>
      </c>
      <c r="AL11" s="5">
        <v>2.486321569339619</v>
      </c>
      <c r="AM11" s="5">
        <v>2.7757928686297433</v>
      </c>
      <c r="AN11" s="5">
        <v>3.061803555689587</v>
      </c>
      <c r="AO11" s="5">
        <v>3.3446142906883978</v>
      </c>
      <c r="AP11" s="5">
        <v>3.6244601970347436</v>
      </c>
      <c r="AQ11" s="5">
        <v>3.9015539138943995</v>
      </c>
      <c r="AR11" s="5">
        <v>1.42135789463977</v>
      </c>
      <c r="AS11" s="5">
        <v>1.5691018108023782</v>
      </c>
      <c r="AT11" s="5">
        <v>1.71589622875153</v>
      </c>
      <c r="AU11" s="5">
        <v>1.861780899191593</v>
      </c>
      <c r="AV11" s="5">
        <v>2.006793384483066</v>
      </c>
      <c r="AW11" s="5">
        <v>2.1509692071882194</v>
      </c>
      <c r="AX11" s="5">
        <v>2.294341986678807</v>
      </c>
      <c r="AY11" s="5">
        <v>2.4369435649103375</v>
      </c>
      <c r="AZ11" s="5">
        <v>2.578804122352165</v>
      </c>
      <c r="BA11" s="5">
        <v>2.7199522849607085</v>
      </c>
      <c r="BB11" s="5">
        <v>2.860415222992909</v>
      </c>
      <c r="BC11" s="5">
        <v>1.0330332548954453</v>
      </c>
      <c r="BD11" s="5">
        <v>1.5878215958478568</v>
      </c>
      <c r="BE11" s="5">
        <v>1.1171045694997568</v>
      </c>
      <c r="BF11" s="5">
        <v>1.0860234388107985</v>
      </c>
      <c r="BG11" s="5">
        <v>1.0549075264703798</v>
      </c>
      <c r="BH11" s="5">
        <v>1.023756222454895</v>
      </c>
      <c r="BI11" s="5">
        <v>0.992568902391519</v>
      </c>
      <c r="BJ11" s="5">
        <v>0.9613449271338022</v>
      </c>
      <c r="BK11" s="5">
        <v>0.9300836423221128</v>
      </c>
      <c r="BL11" s="5">
        <v>0.8987843779282888</v>
      </c>
      <c r="BM11" s="5">
        <v>0.8674464477838398</v>
      </c>
      <c r="BN11" s="5">
        <v>0.8360691490909958</v>
      </c>
      <c r="BO11" s="5">
        <v>0.8046517619158727</v>
      </c>
      <c r="BP11" s="5">
        <v>0.997540592431462</v>
      </c>
      <c r="BQ11" s="5">
        <v>0.842521725695398</v>
      </c>
      <c r="BR11" s="5">
        <v>0.9290647428363149</v>
      </c>
      <c r="BS11" s="5">
        <v>1.3681432856836144</v>
      </c>
      <c r="BT11" s="5">
        <v>0.985832983987764</v>
      </c>
      <c r="BU11" s="5">
        <v>0.9548644085745359</v>
      </c>
      <c r="BV11" s="5">
        <v>1.115779555329545</v>
      </c>
      <c r="BW11" s="5">
        <v>0.7655738620251876</v>
      </c>
      <c r="BX11" s="5">
        <v>1.0591649173726172</v>
      </c>
      <c r="BY11" s="5">
        <v>3.6958095665360644</v>
      </c>
      <c r="BZ11" s="5">
        <v>3.212071641123399</v>
      </c>
      <c r="CA11" s="5">
        <v>1.758175494341107</v>
      </c>
      <c r="CB11" s="5">
        <v>3.185312153401212</v>
      </c>
      <c r="CC11" s="5">
        <v>2.302917943247759</v>
      </c>
      <c r="CD11" s="5">
        <v>14.996894545318758</v>
      </c>
      <c r="CE11" s="5">
        <v>1.4904848188482618</v>
      </c>
      <c r="CF11" s="5">
        <v>1.5324959416627495</v>
      </c>
      <c r="CG11" s="5">
        <v>6.459342763041314</v>
      </c>
      <c r="CH11" s="5">
        <v>7.680993785583542</v>
      </c>
      <c r="CI11" s="5">
        <v>1.0448424579006959</v>
      </c>
      <c r="CJ11" s="5">
        <v>1.176299989621707</v>
      </c>
      <c r="CK11" s="5">
        <v>7.5690782885961525</v>
      </c>
      <c r="CL11" s="5">
        <v>5.605051400899874</v>
      </c>
      <c r="CM11" s="5">
        <v>3.440762968980465</v>
      </c>
      <c r="CN11" s="5">
        <v>1.2924460098941273</v>
      </c>
      <c r="CO11" s="5">
        <v>6.1385416173099845</v>
      </c>
      <c r="CP11" s="5">
        <v>7.044369103980161</v>
      </c>
      <c r="CQ11" s="5">
        <v>8.016360248791747</v>
      </c>
      <c r="CR11" s="5">
        <v>15.435</v>
      </c>
      <c r="CS11" s="5">
        <v>16.063347581772906</v>
      </c>
      <c r="CT11" s="5">
        <v>16.698381977300944</v>
      </c>
      <c r="CU11" s="5">
        <v>17.340002409433097</v>
      </c>
      <c r="CV11" s="5">
        <v>17.988110115982703</v>
      </c>
      <c r="CW11" s="5">
        <v>18.642608299618296</v>
      </c>
      <c r="CX11" s="5">
        <v>19.3034020792424</v>
      </c>
      <c r="CY11" s="5">
        <v>19.970398442806985</v>
      </c>
      <c r="CZ11" s="5">
        <v>20.643506201516352</v>
      </c>
      <c r="DA11" s="5">
        <v>21.322635945369992</v>
      </c>
      <c r="DB11" s="5">
        <v>22.007700000000003</v>
      </c>
      <c r="DC11" s="5">
        <v>0.657305</v>
      </c>
      <c r="DD11" s="5">
        <v>0.423929</v>
      </c>
      <c r="DE11" s="5">
        <v>1.2708356447285905</v>
      </c>
      <c r="DF11" s="5">
        <v>1.414328646665727</v>
      </c>
      <c r="DG11" s="5">
        <v>0.9100130499138549</v>
      </c>
      <c r="DH11" s="5">
        <v>1.1089771776575026</v>
      </c>
      <c r="DI11" s="5">
        <v>0.8424445536298459</v>
      </c>
      <c r="DJ11" s="5">
        <v>0.9763396335466197</v>
      </c>
      <c r="DK11" s="5">
        <v>1.0107032618925187</v>
      </c>
      <c r="DL11" s="5">
        <v>0.7685408462280099</v>
      </c>
      <c r="DM11" s="5">
        <v>0.7418453226265331</v>
      </c>
      <c r="DN11" s="5">
        <v>1.0998131779350782</v>
      </c>
      <c r="DO11" s="5">
        <v>1.3114625710782333</v>
      </c>
      <c r="DP11" s="5">
        <v>1.3465250892305447</v>
      </c>
      <c r="DQ11" s="5">
        <v>1.3815289131401627</v>
      </c>
      <c r="DR11" s="5">
        <v>1.416474760232706</v>
      </c>
      <c r="DS11" s="5">
        <v>1.4513633362890184</v>
      </c>
      <c r="DT11" s="5">
        <v>1.6595302154746967</v>
      </c>
      <c r="DU11" s="5">
        <v>1.6940367259953482</v>
      </c>
      <c r="DV11" s="5">
        <v>1.7972465901837837</v>
      </c>
      <c r="DW11" s="5">
        <v>2.138101016126396</v>
      </c>
      <c r="DX11" s="5">
        <v>2.474472361925262</v>
      </c>
      <c r="DY11" s="5">
        <v>2.8068301634500776</v>
      </c>
      <c r="DZ11" s="5">
        <v>3.1355805992959715</v>
      </c>
      <c r="EA11" s="5">
        <v>3.4610768285189795</v>
      </c>
      <c r="EB11" s="5">
        <v>3.783627368220504</v>
      </c>
      <c r="EC11" s="5">
        <v>4.103502931308788</v>
      </c>
      <c r="ED11" s="5">
        <v>0.707602233989188</v>
      </c>
      <c r="EE11" s="5">
        <v>0.6289293526548843</v>
      </c>
      <c r="EF11" s="5">
        <v>5.601399511594482</v>
      </c>
      <c r="EG11" s="5">
        <v>4.097592683820981</v>
      </c>
      <c r="EH11" s="5">
        <v>4.874656095290576</v>
      </c>
      <c r="EI11" s="5">
        <v>1.4445074332904706</v>
      </c>
      <c r="EJ11" s="5">
        <v>1.147252025153904</v>
      </c>
      <c r="EK11" s="5">
        <v>0.7306333490088823</v>
      </c>
      <c r="EL11" s="5">
        <v>4.150705537060038</v>
      </c>
      <c r="EM11" s="5">
        <v>0.9496805610889284</v>
      </c>
      <c r="EN11" s="5">
        <v>0.4013634069004295</v>
      </c>
      <c r="EO11" s="5">
        <v>1.8737988116684072</v>
      </c>
      <c r="EP11" s="5">
        <v>1.920350398674807</v>
      </c>
      <c r="EQ11" s="5">
        <v>1.8501787344629592</v>
      </c>
      <c r="ER11" s="5">
        <v>1.0885042929841946</v>
      </c>
      <c r="ES11" s="46">
        <v>2.006423413271219</v>
      </c>
      <c r="ET11" s="5">
        <v>1.0138176037256477</v>
      </c>
      <c r="EU11" s="5">
        <v>1.8446906443605349</v>
      </c>
      <c r="EV11" s="5">
        <v>2.6612868156611182</v>
      </c>
      <c r="EW11" s="5">
        <v>3.466110508871735</v>
      </c>
      <c r="EX11" s="5">
        <v>4.261112725969367</v>
      </c>
      <c r="EY11" s="5">
        <v>5.047835929255338</v>
      </c>
      <c r="EZ11" s="5">
        <v>5.827515657001904</v>
      </c>
      <c r="FA11" s="5">
        <v>6.601153246671226</v>
      </c>
      <c r="FB11" s="5">
        <v>7.369568816242102</v>
      </c>
      <c r="FC11" s="5">
        <v>8.133440485465544</v>
      </c>
      <c r="FD11" s="5">
        <v>8.893333833385002</v>
      </c>
      <c r="FE11" s="59">
        <v>0.2267634963209009</v>
      </c>
      <c r="FF11" s="5">
        <v>15.474023796768622</v>
      </c>
      <c r="FG11" s="1">
        <v>15.248363381978148</v>
      </c>
      <c r="FH11" s="1">
        <v>14.996894545318758</v>
      </c>
      <c r="FI11" s="1">
        <v>15.171347253173131</v>
      </c>
    </row>
    <row r="12" spans="1:165" ht="15.75">
      <c r="A12" s="1">
        <v>55</v>
      </c>
      <c r="B12" s="5">
        <v>1.13544775776216</v>
      </c>
      <c r="C12" s="5">
        <v>0.939901665671593</v>
      </c>
      <c r="D12" s="5">
        <v>0.9161337341315956</v>
      </c>
      <c r="E12" s="5">
        <v>0.8510027430414142</v>
      </c>
      <c r="F12" s="5">
        <v>1.0248349688967051</v>
      </c>
      <c r="G12" s="5">
        <v>1.197550203123565</v>
      </c>
      <c r="H12" s="5">
        <v>1.231962502428139</v>
      </c>
      <c r="I12" s="5">
        <v>1.3691852200986845</v>
      </c>
      <c r="J12" s="5">
        <v>1.4375444201270293</v>
      </c>
      <c r="K12" s="5">
        <v>1.5397737679887233</v>
      </c>
      <c r="L12" s="5">
        <v>1.7093468737636464</v>
      </c>
      <c r="M12" s="5">
        <v>1.776898269793859</v>
      </c>
      <c r="N12" s="5">
        <v>1.8106153067598902</v>
      </c>
      <c r="O12" s="5">
        <v>1.8779331120480671</v>
      </c>
      <c r="P12" s="5">
        <v>2.0455588427155527</v>
      </c>
      <c r="Q12" s="5">
        <v>2.2122484213849503</v>
      </c>
      <c r="R12" s="5">
        <v>2.3780243863571324</v>
      </c>
      <c r="S12" s="5">
        <v>2.5429076250121927</v>
      </c>
      <c r="T12" s="5">
        <v>2.706917522252634</v>
      </c>
      <c r="U12" s="5">
        <v>2.870072093212711</v>
      </c>
      <c r="V12" s="5">
        <v>3.032388102145758</v>
      </c>
      <c r="W12" s="5">
        <v>3.1938811691403823</v>
      </c>
      <c r="X12" s="5">
        <v>3.354565866094828</v>
      </c>
      <c r="Y12" s="5">
        <v>3.4825407735521057</v>
      </c>
      <c r="Z12" s="5">
        <v>3.514455803190152</v>
      </c>
      <c r="AA12" s="5">
        <v>3.673563706941761</v>
      </c>
      <c r="AB12" s="5">
        <v>3.8319014907709126</v>
      </c>
      <c r="AC12" s="5">
        <v>3.9894803189193344</v>
      </c>
      <c r="AD12" s="5">
        <v>4.146310664428229</v>
      </c>
      <c r="AE12" s="5">
        <v>1.1020895929671368</v>
      </c>
      <c r="AF12" s="5">
        <v>0.8611165093332218</v>
      </c>
      <c r="AG12" s="5">
        <v>0.9799530310745431</v>
      </c>
      <c r="AH12" s="5">
        <v>1.0977507088824225</v>
      </c>
      <c r="AI12" s="5">
        <v>1.3304137847187403</v>
      </c>
      <c r="AJ12" s="5">
        <v>1.5594477899430772</v>
      </c>
      <c r="AK12" s="5">
        <v>1.7851565903780997</v>
      </c>
      <c r="AL12" s="5">
        <v>2.007811048970073</v>
      </c>
      <c r="AM12" s="5">
        <v>2.2276533879008684</v>
      </c>
      <c r="AN12" s="5">
        <v>2.4449008766505504</v>
      </c>
      <c r="AO12" s="5">
        <v>2.6597489644756</v>
      </c>
      <c r="AP12" s="5">
        <v>2.872373952555898</v>
      </c>
      <c r="AQ12" s="5">
        <v>3.0829352828459617</v>
      </c>
      <c r="AR12" s="5">
        <v>1.1985850435464447</v>
      </c>
      <c r="AS12" s="5">
        <v>1.3107983515293733</v>
      </c>
      <c r="AT12" s="5">
        <v>1.4222997563475284</v>
      </c>
      <c r="AU12" s="5">
        <v>1.5331190617981583</v>
      </c>
      <c r="AV12" s="5">
        <v>1.6432844309287926</v>
      </c>
      <c r="AW12" s="5">
        <v>1.7528224974119797</v>
      </c>
      <c r="AX12" s="5">
        <v>1.861758467969342</v>
      </c>
      <c r="AY12" s="5">
        <v>1.9701162166730783</v>
      </c>
      <c r="AZ12" s="5">
        <v>2.077918371866604</v>
      </c>
      <c r="BA12" s="5">
        <v>2.1851863963696294</v>
      </c>
      <c r="BB12" s="5">
        <v>2.2919406615653006</v>
      </c>
      <c r="BC12" s="5">
        <v>0.9108104870245833</v>
      </c>
      <c r="BD12" s="5">
        <v>1.3088820262401464</v>
      </c>
      <c r="BE12" s="5">
        <v>0.948686753952474</v>
      </c>
      <c r="BF12" s="5">
        <v>0.9247943327741375</v>
      </c>
      <c r="BG12" s="5">
        <v>0.9008757990146047</v>
      </c>
      <c r="BH12" s="5">
        <v>0.8769306946941576</v>
      </c>
      <c r="BI12" s="5">
        <v>0.8529585510602955</v>
      </c>
      <c r="BJ12" s="5">
        <v>0.8289588882691111</v>
      </c>
      <c r="BK12" s="5">
        <v>0.8049312150552873</v>
      </c>
      <c r="BL12" s="5">
        <v>0.7808750283902428</v>
      </c>
      <c r="BM12" s="5">
        <v>0.7567898131279261</v>
      </c>
      <c r="BN12" s="5">
        <v>0.7326750416377313</v>
      </c>
      <c r="BO12" s="5">
        <v>0.7085301734239888</v>
      </c>
      <c r="BP12" s="5">
        <v>0.851390766769305</v>
      </c>
      <c r="BQ12" s="5">
        <v>0.7387827361889879</v>
      </c>
      <c r="BR12" s="5">
        <v>0.8146697846192766</v>
      </c>
      <c r="BS12" s="5">
        <v>1.1996849568023593</v>
      </c>
      <c r="BT12" s="5">
        <v>0.8688555679834171</v>
      </c>
      <c r="BU12" s="5">
        <v>0.8415616757954564</v>
      </c>
      <c r="BV12" s="5">
        <v>0.9833828803015269</v>
      </c>
      <c r="BW12" s="5">
        <v>0.6746994980255947</v>
      </c>
      <c r="BX12" s="5">
        <v>0.9352472761968911</v>
      </c>
      <c r="BY12" s="5">
        <v>2.944890895187602</v>
      </c>
      <c r="BZ12" s="5">
        <v>2.5874224651605187</v>
      </c>
      <c r="CA12" s="5">
        <v>1.4636798238483333</v>
      </c>
      <c r="CB12" s="5">
        <v>2.5449819780968426</v>
      </c>
      <c r="CC12" s="5">
        <v>1.871591200227009</v>
      </c>
      <c r="CD12" s="5">
        <v>11.626889724923366</v>
      </c>
      <c r="CE12" s="5">
        <v>1.236998347930769</v>
      </c>
      <c r="CF12" s="5">
        <v>1.2721309471946165</v>
      </c>
      <c r="CG12" s="5">
        <v>5.066032532707157</v>
      </c>
      <c r="CH12" s="5">
        <v>5.969104670357436</v>
      </c>
      <c r="CI12" s="5">
        <v>0.9261487498714731</v>
      </c>
      <c r="CJ12" s="5">
        <v>1.0400640890741697</v>
      </c>
      <c r="CK12" s="5">
        <v>5.888205099061798</v>
      </c>
      <c r="CL12" s="5">
        <v>4.399463985414297</v>
      </c>
      <c r="CM12" s="5">
        <v>2.7571579505871098</v>
      </c>
      <c r="CN12" s="5">
        <v>1.1217402473330582</v>
      </c>
      <c r="CO12" s="5">
        <v>4.805015852688432</v>
      </c>
      <c r="CP12" s="5">
        <v>5.476917269966216</v>
      </c>
      <c r="CQ12" s="5">
        <v>6.230817229229643</v>
      </c>
      <c r="CR12" s="5">
        <v>11.89125</v>
      </c>
      <c r="CS12" s="5">
        <v>12.381250750410121</v>
      </c>
      <c r="CT12" s="5">
        <v>12.876496060628194</v>
      </c>
      <c r="CU12" s="5">
        <v>13.376906889751448</v>
      </c>
      <c r="CV12" s="5">
        <v>13.882405777241335</v>
      </c>
      <c r="CW12" s="5">
        <v>14.39291680362219</v>
      </c>
      <c r="CX12" s="5">
        <v>14.908365552346979</v>
      </c>
      <c r="CY12" s="5">
        <v>15.428679072789791</v>
      </c>
      <c r="CZ12" s="5">
        <v>15.953785844326548</v>
      </c>
      <c r="DA12" s="5">
        <v>16.483615741466657</v>
      </c>
      <c r="DB12" s="5">
        <v>17.0181</v>
      </c>
      <c r="DC12" s="5">
        <v>0.636215</v>
      </c>
      <c r="DD12" s="5">
        <v>0.410327</v>
      </c>
      <c r="DE12" s="5">
        <v>1.0709023234029575</v>
      </c>
      <c r="DF12" s="5">
        <v>1.1948380780873369</v>
      </c>
      <c r="DG12" s="5">
        <v>0.803775730677556</v>
      </c>
      <c r="DH12" s="5">
        <v>0.9522695441896618</v>
      </c>
      <c r="DI12" s="5">
        <v>0.744668982639083</v>
      </c>
      <c r="DJ12" s="5">
        <v>0.8446822141181041</v>
      </c>
      <c r="DK12" s="5">
        <v>0.8718914986954546</v>
      </c>
      <c r="DL12" s="5">
        <v>0.6818472676308929</v>
      </c>
      <c r="DM12" s="5">
        <v>0.6605883556691589</v>
      </c>
      <c r="DN12" s="5">
        <v>0.9324119971561462</v>
      </c>
      <c r="DO12" s="5">
        <v>1.0931588734399873</v>
      </c>
      <c r="DP12" s="5">
        <v>1.1197908140882507</v>
      </c>
      <c r="DQ12" s="5">
        <v>1.1463787561993828</v>
      </c>
      <c r="DR12" s="5">
        <v>1.1729232375719194</v>
      </c>
      <c r="DS12" s="5">
        <v>1.1994247872752075</v>
      </c>
      <c r="DT12" s="5">
        <v>1.3575610920168493</v>
      </c>
      <c r="DU12" s="5">
        <v>1.3837762367187987</v>
      </c>
      <c r="DV12" s="5">
        <v>1.4621895371296425</v>
      </c>
      <c r="DW12" s="5">
        <v>1.7211845633583278</v>
      </c>
      <c r="DX12" s="5">
        <v>1.9768189709110886</v>
      </c>
      <c r="DY12" s="5">
        <v>2.2294447345379016</v>
      </c>
      <c r="DZ12" s="5">
        <v>2.479366334937032</v>
      </c>
      <c r="EA12" s="5">
        <v>2.726848508156294</v>
      </c>
      <c r="EB12" s="5">
        <v>2.9721225256205934</v>
      </c>
      <c r="EC12" s="5">
        <v>3.2153913198732007</v>
      </c>
      <c r="ED12" s="5">
        <v>0.6258575351617012</v>
      </c>
      <c r="EE12" s="5">
        <v>0.5701807937053152</v>
      </c>
      <c r="EF12" s="5">
        <v>4.374042142354442</v>
      </c>
      <c r="EG12" s="5">
        <v>3.1947249353145817</v>
      </c>
      <c r="EH12" s="5">
        <v>3.817704802538371</v>
      </c>
      <c r="EI12" s="5">
        <v>1.1934345567401927</v>
      </c>
      <c r="EJ12" s="5">
        <v>0.9764493681285548</v>
      </c>
      <c r="EK12" s="5">
        <v>0.6693419023079232</v>
      </c>
      <c r="EL12" s="5">
        <v>3.2715043110745516</v>
      </c>
      <c r="EM12" s="5">
        <v>0.8056132843995278</v>
      </c>
      <c r="EN12" s="5">
        <v>0.3689952164093059</v>
      </c>
      <c r="EO12" s="5">
        <v>1.534164883820628</v>
      </c>
      <c r="EP12" s="5">
        <v>1.568396817829524</v>
      </c>
      <c r="EQ12" s="5">
        <v>1.5150017669962728</v>
      </c>
      <c r="ER12" s="5">
        <v>0.9007352197381459</v>
      </c>
      <c r="ES12" s="46">
        <v>1.6309019534283775</v>
      </c>
      <c r="ET12" s="5">
        <v>0.9045789527942358</v>
      </c>
      <c r="EU12" s="5">
        <v>1.53622690346992</v>
      </c>
      <c r="EV12" s="5">
        <v>2.1571693576188307</v>
      </c>
      <c r="EW12" s="5">
        <v>2.769284230569611</v>
      </c>
      <c r="EX12" s="5">
        <v>3.374034479249248</v>
      </c>
      <c r="EY12" s="5">
        <v>3.9725767175079376</v>
      </c>
      <c r="EZ12" s="5">
        <v>4.565837412512441</v>
      </c>
      <c r="FA12" s="5">
        <v>5.154567416180796</v>
      </c>
      <c r="FB12" s="5">
        <v>5.739381693178437</v>
      </c>
      <c r="FC12" s="5">
        <v>6.320788730938369</v>
      </c>
      <c r="FD12" s="5">
        <v>6.899212628353951</v>
      </c>
      <c r="FE12" s="59">
        <v>0.21465868307347985</v>
      </c>
      <c r="FF12" s="5">
        <v>12.087356109556094</v>
      </c>
      <c r="FG12" s="1">
        <v>11.819036325796715</v>
      </c>
      <c r="FH12" s="1">
        <v>11.626889724923366</v>
      </c>
      <c r="FI12" s="1">
        <v>11.851240610952177</v>
      </c>
    </row>
    <row r="13" spans="1:165" ht="15.75">
      <c r="A13" s="1">
        <v>60</v>
      </c>
      <c r="B13" s="5">
        <v>0.9966407903064615</v>
      </c>
      <c r="C13" s="5">
        <v>0.8542440997269947</v>
      </c>
      <c r="D13" s="5">
        <v>0.8326422492118662</v>
      </c>
      <c r="E13" s="5">
        <v>0.7734469451920529</v>
      </c>
      <c r="F13" s="5">
        <v>0.9096523283503195</v>
      </c>
      <c r="G13" s="5">
        <v>1.0449888558138647</v>
      </c>
      <c r="H13" s="5">
        <v>1.0719544355428159</v>
      </c>
      <c r="I13" s="5">
        <v>1.1794848717794866</v>
      </c>
      <c r="J13" s="5">
        <v>1.23305383439184</v>
      </c>
      <c r="K13" s="5">
        <v>1.3131663879641327</v>
      </c>
      <c r="L13" s="5">
        <v>1.4460573186967964</v>
      </c>
      <c r="M13" s="5">
        <v>1.4989973196669868</v>
      </c>
      <c r="N13" s="5">
        <v>1.5254216311633153</v>
      </c>
      <c r="O13" s="5">
        <v>1.5781796881382226</v>
      </c>
      <c r="P13" s="5">
        <v>1.7095538134089496</v>
      </c>
      <c r="Q13" s="5">
        <v>1.8401984668313351</v>
      </c>
      <c r="R13" s="5">
        <v>1.970131020012812</v>
      </c>
      <c r="S13" s="5">
        <v>2.0993675720980898</v>
      </c>
      <c r="T13" s="5">
        <v>2.227923064183141</v>
      </c>
      <c r="U13" s="5">
        <v>2.355811381602174</v>
      </c>
      <c r="V13" s="5">
        <v>2.483045445561161</v>
      </c>
      <c r="W13" s="5">
        <v>2.6096372953903453</v>
      </c>
      <c r="X13" s="5">
        <v>2.735598162517387</v>
      </c>
      <c r="Y13" s="5">
        <v>2.8359196214104885</v>
      </c>
      <c r="Z13" s="5">
        <v>2.860938537117377</v>
      </c>
      <c r="AA13" s="5">
        <v>2.9856682282717935</v>
      </c>
      <c r="AB13" s="5">
        <v>3.109796418362148</v>
      </c>
      <c r="AC13" s="5">
        <v>3.2333317123327836</v>
      </c>
      <c r="AD13" s="5">
        <v>3.3562821823787337</v>
      </c>
      <c r="AE13" s="5">
        <v>0.999434217963775</v>
      </c>
      <c r="AF13" s="5">
        <v>0.780906843303081</v>
      </c>
      <c r="AG13" s="5">
        <v>0.8737585429948259</v>
      </c>
      <c r="AH13" s="5">
        <v>0.965809586039576</v>
      </c>
      <c r="AI13" s="5">
        <v>1.1476517087017688</v>
      </c>
      <c r="AJ13" s="5">
        <v>1.3266968380771353</v>
      </c>
      <c r="AK13" s="5">
        <v>1.5031791692963214</v>
      </c>
      <c r="AL13" s="5">
        <v>1.6773074615495869</v>
      </c>
      <c r="AM13" s="5">
        <v>1.8492684000489468</v>
      </c>
      <c r="AN13" s="5">
        <v>2.0192294384876868</v>
      </c>
      <c r="AO13" s="5">
        <v>2.187341213300515</v>
      </c>
      <c r="AP13" s="5">
        <v>2.353739603137728</v>
      </c>
      <c r="AQ13" s="5">
        <v>2.5185474929261034</v>
      </c>
      <c r="AR13" s="5">
        <v>1.0439153237989864</v>
      </c>
      <c r="AS13" s="5">
        <v>1.131695506752482</v>
      </c>
      <c r="AT13" s="5">
        <v>1.2189270573565996</v>
      </c>
      <c r="AU13" s="5">
        <v>1.305632944082493</v>
      </c>
      <c r="AV13" s="5">
        <v>1.3918348709479227</v>
      </c>
      <c r="AW13" s="5">
        <v>1.4775533633488493</v>
      </c>
      <c r="AX13" s="5">
        <v>1.562807846993134</v>
      </c>
      <c r="AY13" s="5">
        <v>1.6476167205745418</v>
      </c>
      <c r="AZ13" s="5">
        <v>1.7319974227586463</v>
      </c>
      <c r="BA13" s="5">
        <v>1.815966493993339</v>
      </c>
      <c r="BB13" s="5">
        <v>1.899539633604525</v>
      </c>
      <c r="BC13" s="5">
        <v>0.8256288338579864</v>
      </c>
      <c r="BD13" s="5">
        <v>1.1157621174733152</v>
      </c>
      <c r="BE13" s="5">
        <v>0.8318576541660255</v>
      </c>
      <c r="BF13" s="5">
        <v>0.8129252719896266</v>
      </c>
      <c r="BG13" s="5">
        <v>0.7939727543474453</v>
      </c>
      <c r="BH13" s="5">
        <v>0.7749997480903665</v>
      </c>
      <c r="BI13" s="5">
        <v>0.75600589176236</v>
      </c>
      <c r="BJ13" s="5">
        <v>0.7369908153547887</v>
      </c>
      <c r="BK13" s="5">
        <v>0.7179541400519428</v>
      </c>
      <c r="BL13" s="5">
        <v>0.6988954779674351</v>
      </c>
      <c r="BM13" s="5">
        <v>0.6798144318710714</v>
      </c>
      <c r="BN13" s="5">
        <v>0.660710594905792</v>
      </c>
      <c r="BO13" s="5">
        <v>0.6415835502942594</v>
      </c>
      <c r="BP13" s="5">
        <v>0.749787301058495</v>
      </c>
      <c r="BQ13" s="5">
        <v>0.6666777970684522</v>
      </c>
      <c r="BR13" s="5">
        <v>0.735158295860982</v>
      </c>
      <c r="BS13" s="5">
        <v>1.0825961206171995</v>
      </c>
      <c r="BT13" s="5">
        <v>0.7874086298296474</v>
      </c>
      <c r="BU13" s="5">
        <v>0.7626732802014909</v>
      </c>
      <c r="BV13" s="5">
        <v>0.8912000968968138</v>
      </c>
      <c r="BW13" s="5">
        <v>0.6113127688958563</v>
      </c>
      <c r="BX13" s="5">
        <v>0.8485582445591093</v>
      </c>
      <c r="BY13" s="5">
        <v>2.426947374155728</v>
      </c>
      <c r="BZ13" s="5">
        <v>2.1450100978106987</v>
      </c>
      <c r="CA13" s="5">
        <v>1.2596581374175826</v>
      </c>
      <c r="CB13" s="5">
        <v>2.102974482401968</v>
      </c>
      <c r="CC13" s="5">
        <v>1.5695336525513004</v>
      </c>
      <c r="CD13" s="5">
        <v>9.231087023960884</v>
      </c>
      <c r="CE13" s="5">
        <v>1.061258969525485</v>
      </c>
      <c r="CF13" s="5">
        <v>1.0917586437058715</v>
      </c>
      <c r="CG13" s="5">
        <v>4.078301988459346</v>
      </c>
      <c r="CH13" s="5">
        <v>4.789739398771491</v>
      </c>
      <c r="CI13" s="5">
        <v>0.842992964595508</v>
      </c>
      <c r="CJ13" s="5">
        <v>0.9450976586908937</v>
      </c>
      <c r="CK13" s="5">
        <v>4.730199767139964</v>
      </c>
      <c r="CL13" s="5">
        <v>3.5614952852319752</v>
      </c>
      <c r="CM13" s="5">
        <v>2.273716095450118</v>
      </c>
      <c r="CN13" s="5">
        <v>1.0030219648629397</v>
      </c>
      <c r="CO13" s="5">
        <v>3.8837457350992275</v>
      </c>
      <c r="CP13" s="5">
        <v>4.395394500119439</v>
      </c>
      <c r="CQ13" s="5">
        <v>4.982990159876886</v>
      </c>
      <c r="CR13" s="5">
        <v>9.45</v>
      </c>
      <c r="CS13" s="5">
        <v>9.832829706567843</v>
      </c>
      <c r="CT13" s="5">
        <v>10.219723946986848</v>
      </c>
      <c r="CU13" s="5">
        <v>10.610621464557372</v>
      </c>
      <c r="CV13" s="5">
        <v>11.005462227362035</v>
      </c>
      <c r="CW13" s="5">
        <v>11.404187397807199</v>
      </c>
      <c r="CX13" s="5">
        <v>11.806739303068907</v>
      </c>
      <c r="CY13" s="5">
        <v>12.213061406412088</v>
      </c>
      <c r="CZ13" s="5">
        <v>12.623098279353076</v>
      </c>
      <c r="DA13" s="5">
        <v>13.036795574636663</v>
      </c>
      <c r="DB13" s="5">
        <v>13.4541</v>
      </c>
      <c r="DC13" s="5">
        <v>0.615125</v>
      </c>
      <c r="DD13" s="5">
        <v>0.39672499999999994</v>
      </c>
      <c r="DE13" s="5">
        <v>0.9322977087812975</v>
      </c>
      <c r="DF13" s="5">
        <v>1.0426371897407762</v>
      </c>
      <c r="DG13" s="5">
        <v>0.7294122926181447</v>
      </c>
      <c r="DH13" s="5">
        <v>0.8432123756262815</v>
      </c>
      <c r="DI13" s="5">
        <v>0.6762710733149385</v>
      </c>
      <c r="DJ13" s="5">
        <v>0.752759480734375</v>
      </c>
      <c r="DK13" s="5">
        <v>0.7753255262621702</v>
      </c>
      <c r="DL13" s="5">
        <v>0.6214692261283289</v>
      </c>
      <c r="DM13" s="5">
        <v>0.603537818803896</v>
      </c>
      <c r="DN13" s="5">
        <v>0.8161115652402449</v>
      </c>
      <c r="DO13" s="5">
        <v>0.9418473827029602</v>
      </c>
      <c r="DP13" s="5">
        <v>0.9626806961102407</v>
      </c>
      <c r="DQ13" s="5">
        <v>0.9834801118477471</v>
      </c>
      <c r="DR13" s="5">
        <v>1.0042460442500996</v>
      </c>
      <c r="DS13" s="5">
        <v>1.0249789009267136</v>
      </c>
      <c r="DT13" s="5">
        <v>1.1487034630653</v>
      </c>
      <c r="DU13" s="5">
        <v>1.1692156655386148</v>
      </c>
      <c r="DV13" s="5">
        <v>1.2305734308458494</v>
      </c>
      <c r="DW13" s="5">
        <v>1.4332636631465412</v>
      </c>
      <c r="DX13" s="5">
        <v>1.6333647834098637</v>
      </c>
      <c r="DY13" s="5">
        <v>1.831147962556976</v>
      </c>
      <c r="DZ13" s="5">
        <v>2.026847780799751</v>
      </c>
      <c r="EA13" s="5">
        <v>2.2206681979902942</v>
      </c>
      <c r="EB13" s="5">
        <v>2.4127873919249776</v>
      </c>
      <c r="EC13" s="5">
        <v>2.603361707354938</v>
      </c>
      <c r="ED13" s="5">
        <v>0.5686472267723695</v>
      </c>
      <c r="EE13" s="5">
        <v>0.5284718260840937</v>
      </c>
      <c r="EF13" s="5">
        <v>3.5283856594853393</v>
      </c>
      <c r="EG13" s="5">
        <v>2.572078581307711</v>
      </c>
      <c r="EH13" s="5">
        <v>3.0893960989458726</v>
      </c>
      <c r="EI13" s="5">
        <v>1.0191814394990755</v>
      </c>
      <c r="EJ13" s="5">
        <v>0.8572592553958551</v>
      </c>
      <c r="EK13" s="5">
        <v>0.625316824829595</v>
      </c>
      <c r="EL13" s="5">
        <v>2.6649964929346357</v>
      </c>
      <c r="EM13" s="5">
        <v>0.7047840627856374</v>
      </c>
      <c r="EN13" s="5">
        <v>0.3451074558455106</v>
      </c>
      <c r="EO13" s="5">
        <v>1.298702492112484</v>
      </c>
      <c r="EP13" s="5">
        <v>1.3242608451177773</v>
      </c>
      <c r="EQ13" s="5">
        <v>1.2826464229567622</v>
      </c>
      <c r="ER13" s="5">
        <v>0.7691728209582859</v>
      </c>
      <c r="ES13" s="46">
        <v>1.3708195852119998</v>
      </c>
      <c r="ET13" s="5">
        <v>0.8269577228094203</v>
      </c>
      <c r="EU13" s="5">
        <v>1.3216145739443743</v>
      </c>
      <c r="EV13" s="5">
        <v>1.8080189016433414</v>
      </c>
      <c r="EW13" s="5">
        <v>2.2876183305187507</v>
      </c>
      <c r="EX13" s="5">
        <v>2.7615406070787256</v>
      </c>
      <c r="EY13" s="5">
        <v>3.230677327792544</v>
      </c>
      <c r="EZ13" s="5">
        <v>3.6957426764430155</v>
      </c>
      <c r="FA13" s="5">
        <v>4.157315460658081</v>
      </c>
      <c r="FB13" s="5">
        <v>4.615869736947038</v>
      </c>
      <c r="FC13" s="5">
        <v>5.071797481940516</v>
      </c>
      <c r="FD13" s="5">
        <v>5.525425619854302</v>
      </c>
      <c r="FE13" s="59">
        <v>0.2061062764497693</v>
      </c>
      <c r="FF13" s="5">
        <v>9.597019786792817</v>
      </c>
      <c r="FG13" s="1">
        <v>9.381005329843296</v>
      </c>
      <c r="FH13" s="1">
        <v>9.231087023960884</v>
      </c>
      <c r="FI13" s="1">
        <v>9.410836983567691</v>
      </c>
    </row>
    <row r="14" spans="1:165" ht="15.75">
      <c r="A14" s="1">
        <v>65</v>
      </c>
      <c r="B14" s="5">
        <v>0.8942095178038566</v>
      </c>
      <c r="C14" s="5">
        <v>0.7885905462520906</v>
      </c>
      <c r="D14" s="5">
        <v>0.7686489217173408</v>
      </c>
      <c r="E14" s="5">
        <v>0.7140031159722828</v>
      </c>
      <c r="F14" s="5">
        <v>0.8238153184746946</v>
      </c>
      <c r="G14" s="5">
        <v>0.9329324185168238</v>
      </c>
      <c r="H14" s="5">
        <v>0.9546744358742583</v>
      </c>
      <c r="I14" s="5">
        <v>1.041376869215318</v>
      </c>
      <c r="J14" s="5">
        <v>1.084570980978624</v>
      </c>
      <c r="K14" s="5">
        <v>1.1491692759914187</v>
      </c>
      <c r="L14" s="5">
        <v>1.2563285828011763</v>
      </c>
      <c r="M14" s="5">
        <v>1.2990189924715085</v>
      </c>
      <c r="N14" s="5">
        <v>1.320327594528278</v>
      </c>
      <c r="O14" s="5">
        <v>1.3628722362864474</v>
      </c>
      <c r="P14" s="5">
        <v>1.4688163308414606</v>
      </c>
      <c r="Q14" s="5">
        <v>1.5741757371343332</v>
      </c>
      <c r="R14" s="5">
        <v>1.6789642162439486</v>
      </c>
      <c r="S14" s="5">
        <v>1.7831945212561204</v>
      </c>
      <c r="T14" s="5">
        <v>1.8868784878976843</v>
      </c>
      <c r="U14" s="5">
        <v>1.9900271155640687</v>
      </c>
      <c r="V14" s="5">
        <v>2.092650639907635</v>
      </c>
      <c r="W14" s="5">
        <v>2.1947585979947615</v>
      </c>
      <c r="X14" s="5">
        <v>2.2963598869043516</v>
      </c>
      <c r="Y14" s="5">
        <v>2.3772817189579865</v>
      </c>
      <c r="Z14" s="5">
        <v>2.3974628165252563</v>
      </c>
      <c r="AA14" s="5">
        <v>2.498075157211746</v>
      </c>
      <c r="AB14" s="5">
        <v>2.598204182871937</v>
      </c>
      <c r="AC14" s="5">
        <v>2.697856709991775</v>
      </c>
      <c r="AD14" s="5">
        <v>2.797039133034929</v>
      </c>
      <c r="AE14" s="5">
        <v>0.92048529069208</v>
      </c>
      <c r="AF14" s="5">
        <v>0.719220184521764</v>
      </c>
      <c r="AG14" s="5">
        <v>0.7938593006855983</v>
      </c>
      <c r="AH14" s="5">
        <v>0.8678641458186815</v>
      </c>
      <c r="AI14" s="5">
        <v>1.014083518927202</v>
      </c>
      <c r="AJ14" s="5">
        <v>1.1580871459706672</v>
      </c>
      <c r="AK14" s="5">
        <v>1.3000605536507774</v>
      </c>
      <c r="AL14" s="5">
        <v>1.440169118608421</v>
      </c>
      <c r="AM14" s="5">
        <v>1.5785607307315983</v>
      </c>
      <c r="AN14" s="5">
        <v>1.7153680449193125</v>
      </c>
      <c r="AO14" s="5">
        <v>1.8507103936308267</v>
      </c>
      <c r="AP14" s="5">
        <v>1.984695418377523</v>
      </c>
      <c r="AQ14" s="5">
        <v>2.117420467191748</v>
      </c>
      <c r="AR14" s="5">
        <v>0.9287070335053642</v>
      </c>
      <c r="AS14" s="5">
        <v>0.9993619998905348</v>
      </c>
      <c r="AT14" s="5">
        <v>1.0695822422022236</v>
      </c>
      <c r="AU14" s="5">
        <v>1.139385960146213</v>
      </c>
      <c r="AV14" s="5">
        <v>1.2087903515035365</v>
      </c>
      <c r="AW14" s="5">
        <v>1.2778116801415202</v>
      </c>
      <c r="AX14" s="5">
        <v>1.346465338559096</v>
      </c>
      <c r="AY14" s="5">
        <v>1.414765905472064</v>
      </c>
      <c r="AZ14" s="5">
        <v>1.4827271988912347</v>
      </c>
      <c r="BA14" s="5">
        <v>1.5503623250996994</v>
      </c>
      <c r="BB14" s="5">
        <v>1.6176837238941935</v>
      </c>
      <c r="BC14" s="5">
        <v>0.7598712829865323</v>
      </c>
      <c r="BD14" s="5">
        <v>0.97343432331741</v>
      </c>
      <c r="BE14" s="5">
        <v>0.7446404961233293</v>
      </c>
      <c r="BF14" s="5">
        <v>0.7292377687668757</v>
      </c>
      <c r="BG14" s="5">
        <v>0.7138191310503175</v>
      </c>
      <c r="BH14" s="5">
        <v>0.698384303927237</v>
      </c>
      <c r="BI14" s="5">
        <v>0.6829330017873749</v>
      </c>
      <c r="BJ14" s="5">
        <v>0.6674649322624933</v>
      </c>
      <c r="BK14" s="5">
        <v>0.6519797960253042</v>
      </c>
      <c r="BL14" s="5">
        <v>0.6364772865811794</v>
      </c>
      <c r="BM14" s="5">
        <v>0.6209570900523324</v>
      </c>
      <c r="BN14" s="5">
        <v>0.6054188849541546</v>
      </c>
      <c r="BO14" s="5">
        <v>0.5898623419633718</v>
      </c>
      <c r="BP14" s="5">
        <v>0.6734675425235497</v>
      </c>
      <c r="BQ14" s="5">
        <v>0.6108363023152471</v>
      </c>
      <c r="BR14" s="5">
        <v>0.6735808167524627</v>
      </c>
      <c r="BS14" s="5">
        <v>0.9919169561765718</v>
      </c>
      <c r="BT14" s="5">
        <v>0.7251307108826716</v>
      </c>
      <c r="BU14" s="5">
        <v>0.7023517356716976</v>
      </c>
      <c r="BV14" s="5">
        <v>0.8207130774542094</v>
      </c>
      <c r="BW14" s="5">
        <v>0.5626805312712896</v>
      </c>
      <c r="BX14" s="5">
        <v>0.7821217091834517</v>
      </c>
      <c r="BY14" s="5">
        <v>2.0578329034975518</v>
      </c>
      <c r="BZ14" s="5">
        <v>1.8233697168683225</v>
      </c>
      <c r="CA14" s="5">
        <v>1.1088878562955073</v>
      </c>
      <c r="CB14" s="5">
        <v>1.785600529886163</v>
      </c>
      <c r="CC14" s="5">
        <v>1.3492360697529684</v>
      </c>
      <c r="CD14" s="5">
        <v>7.49609527286559</v>
      </c>
      <c r="CE14" s="5">
        <v>0.9315333812472538</v>
      </c>
      <c r="CF14" s="5">
        <v>0.9589387845215791</v>
      </c>
      <c r="CG14" s="5">
        <v>3.378896356763113</v>
      </c>
      <c r="CH14" s="5">
        <v>3.9579775813859475</v>
      </c>
      <c r="CI14" s="5">
        <v>0.779936749463785</v>
      </c>
      <c r="CJ14" s="5">
        <v>0.8731093309308134</v>
      </c>
      <c r="CK14" s="5">
        <v>3.9132111634735693</v>
      </c>
      <c r="CL14" s="5">
        <v>2.9657452934397295</v>
      </c>
      <c r="CM14" s="5">
        <v>1.9242739809530487</v>
      </c>
      <c r="CN14" s="5">
        <v>0.9141164197568604</v>
      </c>
      <c r="CO14" s="5">
        <v>3.233309941022029</v>
      </c>
      <c r="CP14" s="5">
        <v>3.6331462076418197</v>
      </c>
      <c r="CQ14" s="5">
        <v>4.105360734943366</v>
      </c>
      <c r="CR14" s="5">
        <v>7.73325</v>
      </c>
      <c r="CS14" s="5">
        <v>8.041790765254275</v>
      </c>
      <c r="CT14" s="5">
        <v>8.35358315758948</v>
      </c>
      <c r="CU14" s="5">
        <v>8.668578171645898</v>
      </c>
      <c r="CV14" s="5">
        <v>8.986727781889629</v>
      </c>
      <c r="CW14" s="5">
        <v>9.307984918245758</v>
      </c>
      <c r="CX14" s="5">
        <v>9.632303442455127</v>
      </c>
      <c r="CY14" s="5">
        <v>9.95963812512967</v>
      </c>
      <c r="CZ14" s="5">
        <v>10.289944623482459</v>
      </c>
      <c r="DA14" s="5">
        <v>10.623179459709329</v>
      </c>
      <c r="DB14" s="5">
        <v>10.9593</v>
      </c>
      <c r="DC14" s="5">
        <v>0.6010650000000001</v>
      </c>
      <c r="DD14" s="5">
        <v>0.38765700000000003</v>
      </c>
      <c r="DE14" s="5">
        <v>0.8291952742195862</v>
      </c>
      <c r="DF14" s="5">
        <v>0.9293734649061683</v>
      </c>
      <c r="DG14" s="5">
        <v>0.6721204718913112</v>
      </c>
      <c r="DH14" s="5">
        <v>0.7610563390667228</v>
      </c>
      <c r="DI14" s="5">
        <v>0.623474904124834</v>
      </c>
      <c r="DJ14" s="5">
        <v>0.6834389102538743</v>
      </c>
      <c r="DK14" s="5">
        <v>0.7025263572763197</v>
      </c>
      <c r="DL14" s="5">
        <v>0.5747736586407995</v>
      </c>
      <c r="DM14" s="5">
        <v>0.5594198188272801</v>
      </c>
      <c r="DN14" s="5">
        <v>0.7304863776937028</v>
      </c>
      <c r="DO14" s="5">
        <v>0.8316940904234099</v>
      </c>
      <c r="DP14" s="5">
        <v>0.8484649025404403</v>
      </c>
      <c r="DQ14" s="5">
        <v>0.8652088687205589</v>
      </c>
      <c r="DR14" s="5">
        <v>0.8819263171043468</v>
      </c>
      <c r="DS14" s="5">
        <v>0.8986175705062256</v>
      </c>
      <c r="DT14" s="5">
        <v>0.9982324293936092</v>
      </c>
      <c r="DU14" s="5">
        <v>1.0147489312901308</v>
      </c>
      <c r="DV14" s="5">
        <v>1.0641567993949583</v>
      </c>
      <c r="DW14" s="5">
        <v>1.2273959117518463</v>
      </c>
      <c r="DX14" s="5">
        <v>1.388584525095779</v>
      </c>
      <c r="DY14" s="5">
        <v>1.547937398656234</v>
      </c>
      <c r="DZ14" s="5">
        <v>1.7056403129193247</v>
      </c>
      <c r="EA14" s="5">
        <v>1.861854797965399</v>
      </c>
      <c r="EB14" s="5">
        <v>2.016721965260596</v>
      </c>
      <c r="EC14" s="5">
        <v>2.170365635154619</v>
      </c>
      <c r="ED14" s="5">
        <v>0.5245412230217941</v>
      </c>
      <c r="EE14" s="5">
        <v>0.49603898415903513</v>
      </c>
      <c r="EF14" s="5">
        <v>2.9311063843818923</v>
      </c>
      <c r="EG14" s="5">
        <v>2.1327635811815524</v>
      </c>
      <c r="EH14" s="5">
        <v>2.5745493130102473</v>
      </c>
      <c r="EI14" s="5">
        <v>0.8913703610862161</v>
      </c>
      <c r="EJ14" s="5">
        <v>0.7688688292979207</v>
      </c>
      <c r="EK14" s="5">
        <v>0.5908043353824222</v>
      </c>
      <c r="EL14" s="5">
        <v>2.2358438770140667</v>
      </c>
      <c r="EM14" s="5">
        <v>0.6307028730724682</v>
      </c>
      <c r="EN14" s="5">
        <v>0.32700875324770007</v>
      </c>
      <c r="EO14" s="5">
        <v>1.1268766658690796</v>
      </c>
      <c r="EP14" s="5">
        <v>1.146631100369143</v>
      </c>
      <c r="EQ14" s="5">
        <v>1.113090103898818</v>
      </c>
      <c r="ER14" s="5">
        <v>0.6746680467971322</v>
      </c>
      <c r="ES14" s="46">
        <v>1.1807381608223777</v>
      </c>
      <c r="ET14" s="5">
        <v>0.7680442361528765</v>
      </c>
      <c r="EU14" s="5">
        <v>1.1666038417093836</v>
      </c>
      <c r="EV14" s="5">
        <v>1.5586267102513724</v>
      </c>
      <c r="EW14" s="5">
        <v>1.9452594900083928</v>
      </c>
      <c r="EX14" s="5">
        <v>2.327395457128016</v>
      </c>
      <c r="EY14" s="5">
        <v>2.7057408357958446</v>
      </c>
      <c r="EZ14" s="5">
        <v>3.080861323474537</v>
      </c>
      <c r="FA14" s="5">
        <v>3.4532153875983482</v>
      </c>
      <c r="FB14" s="5">
        <v>3.823178523342222</v>
      </c>
      <c r="FC14" s="5">
        <v>4.191061211272512</v>
      </c>
      <c r="FD14" s="5">
        <v>4.55712240462199</v>
      </c>
      <c r="FE14" s="59">
        <v>0.19855386982605874</v>
      </c>
      <c r="FF14" s="5">
        <v>7.792111597074945</v>
      </c>
      <c r="FG14" s="1">
        <v>7.615556469169247</v>
      </c>
      <c r="FH14" s="1">
        <v>7.49609527286559</v>
      </c>
      <c r="FI14" s="1">
        <v>7.642284970556967</v>
      </c>
    </row>
    <row r="15" spans="1:165" ht="15.75">
      <c r="A15" s="1">
        <v>70</v>
      </c>
      <c r="B15" s="5">
        <v>0.817008883798747</v>
      </c>
      <c r="C15" s="5">
        <v>0.73944612089079</v>
      </c>
      <c r="D15" s="5">
        <v>0.7207472448053956</v>
      </c>
      <c r="E15" s="5">
        <v>0.6695069284293259</v>
      </c>
      <c r="F15" s="5">
        <v>0.7592326931593816</v>
      </c>
      <c r="G15" s="5">
        <v>0.8483956340322044</v>
      </c>
      <c r="H15" s="5">
        <v>0.8661622914137519</v>
      </c>
      <c r="I15" s="5">
        <v>0.937013717501346</v>
      </c>
      <c r="J15" s="5">
        <v>0.9723121302803398</v>
      </c>
      <c r="K15" s="5">
        <v>1.0251034315381409</v>
      </c>
      <c r="L15" s="5">
        <v>1.1126799346487246</v>
      </c>
      <c r="M15" s="5">
        <v>1.1475700014807866</v>
      </c>
      <c r="N15" s="5">
        <v>1.1649853490608812</v>
      </c>
      <c r="O15" s="5">
        <v>1.1997571872237844</v>
      </c>
      <c r="P15" s="5">
        <v>1.2863480676173986</v>
      </c>
      <c r="Q15" s="5">
        <v>1.3724644749869186</v>
      </c>
      <c r="R15" s="5">
        <v>1.458117420622601</v>
      </c>
      <c r="S15" s="5">
        <v>1.5433171092424596</v>
      </c>
      <c r="T15" s="5">
        <v>1.6280730115155237</v>
      </c>
      <c r="U15" s="5">
        <v>1.712393928898186</v>
      </c>
      <c r="V15" s="5">
        <v>1.7962880517176787</v>
      </c>
      <c r="W15" s="5">
        <v>1.879763011309233</v>
      </c>
      <c r="X15" s="5">
        <v>1.962825926905218</v>
      </c>
      <c r="Y15" s="5">
        <v>2.0289840708804268</v>
      </c>
      <c r="Z15" s="5">
        <v>2.0454834478823964</v>
      </c>
      <c r="AA15" s="5">
        <v>2.127741791894703</v>
      </c>
      <c r="AB15" s="5">
        <v>2.2096067793515886</v>
      </c>
      <c r="AC15" s="5">
        <v>2.291083864644085</v>
      </c>
      <c r="AD15" s="5">
        <v>2.3721781644709727</v>
      </c>
      <c r="AE15" s="5">
        <v>0.8619254298671065</v>
      </c>
      <c r="AF15" s="5">
        <v>0.673464500716714</v>
      </c>
      <c r="AG15" s="5">
        <v>0.734238974530357</v>
      </c>
      <c r="AH15" s="5">
        <v>0.7945059641683093</v>
      </c>
      <c r="AI15" s="5">
        <v>0.9136074996103908</v>
      </c>
      <c r="AJ15" s="5">
        <v>1.0309362029178692</v>
      </c>
      <c r="AK15" s="5">
        <v>1.1466405151525558</v>
      </c>
      <c r="AL15" s="5">
        <v>1.2608527551879454</v>
      </c>
      <c r="AM15" s="5">
        <v>1.3736912506383643</v>
      </c>
      <c r="AN15" s="5">
        <v>1.485262139509189</v>
      </c>
      <c r="AO15" s="5">
        <v>1.5956609004393385</v>
      </c>
      <c r="AP15" s="5">
        <v>1.7049736580680053</v>
      </c>
      <c r="AQ15" s="5">
        <v>1.8132783011581257</v>
      </c>
      <c r="AR15" s="5">
        <v>0.8437250483517926</v>
      </c>
      <c r="AS15" s="5">
        <v>0.9013386914417736</v>
      </c>
      <c r="AT15" s="5">
        <v>0.958604568651664</v>
      </c>
      <c r="AU15" s="5">
        <v>1.0155372391859916</v>
      </c>
      <c r="AV15" s="5">
        <v>1.0721504607403178</v>
      </c>
      <c r="AW15" s="5">
        <v>1.1284572439079823</v>
      </c>
      <c r="AX15" s="5">
        <v>1.1844699022144232</v>
      </c>
      <c r="AY15" s="5">
        <v>1.2402000981836192</v>
      </c>
      <c r="AZ15" s="5">
        <v>1.2956588857989666</v>
      </c>
      <c r="BA15" s="5">
        <v>1.3508567496835915</v>
      </c>
      <c r="BB15" s="5">
        <v>1.4058036412920452</v>
      </c>
      <c r="BC15" s="5">
        <v>0.7114475669845483</v>
      </c>
      <c r="BD15" s="5">
        <v>0.8686463893615536</v>
      </c>
      <c r="BE15" s="5">
        <v>0.6798803692999028</v>
      </c>
      <c r="BF15" s="5">
        <v>0.6671406790419199</v>
      </c>
      <c r="BG15" s="5">
        <v>0.6543882734022809</v>
      </c>
      <c r="BH15" s="5">
        <v>0.6416229293702137</v>
      </c>
      <c r="BI15" s="5">
        <v>0.6288444186891968</v>
      </c>
      <c r="BJ15" s="5">
        <v>0.6160525077018074</v>
      </c>
      <c r="BK15" s="5">
        <v>0.6032469571890291</v>
      </c>
      <c r="BL15" s="5">
        <v>0.5904275222037862</v>
      </c>
      <c r="BM15" s="5">
        <v>0.5775939518984664</v>
      </c>
      <c r="BN15" s="5">
        <v>0.5647459893461697</v>
      </c>
      <c r="BO15" s="5">
        <v>0.5518833713554228</v>
      </c>
      <c r="BP15" s="5">
        <v>0.617089624740262</v>
      </c>
      <c r="BQ15" s="5">
        <v>0.5701929489201006</v>
      </c>
      <c r="BR15" s="5">
        <v>0.6287626173892348</v>
      </c>
      <c r="BS15" s="5">
        <v>0.925917553004695</v>
      </c>
      <c r="BT15" s="5">
        <v>0.6781740701274066</v>
      </c>
      <c r="BU15" s="5">
        <v>0.6568701726364933</v>
      </c>
      <c r="BV15" s="5">
        <v>0.7675668948931996</v>
      </c>
      <c r="BW15" s="5">
        <v>0.5263571791199335</v>
      </c>
      <c r="BX15" s="5">
        <v>0.7323581006212786</v>
      </c>
      <c r="BY15" s="5">
        <v>1.777743431785444</v>
      </c>
      <c r="BZ15" s="5">
        <v>1.5846025571273483</v>
      </c>
      <c r="CA15" s="5">
        <v>0.9973590661435359</v>
      </c>
      <c r="CB15" s="5">
        <v>1.547230714022165</v>
      </c>
      <c r="CC15" s="5">
        <v>1.1862782492481923</v>
      </c>
      <c r="CD15" s="5">
        <v>6.189757925575714</v>
      </c>
      <c r="CE15" s="5">
        <v>0.8357943787977602</v>
      </c>
      <c r="CF15" s="5">
        <v>0.8603006028299538</v>
      </c>
      <c r="CG15" s="5">
        <v>2.8570771484934423</v>
      </c>
      <c r="CH15" s="5">
        <v>3.3247495300445813</v>
      </c>
      <c r="CI15" s="5">
        <v>0.7313192179429143</v>
      </c>
      <c r="CJ15" s="5">
        <v>0.8175354932254869</v>
      </c>
      <c r="CK15" s="5">
        <v>3.2912460368706022</v>
      </c>
      <c r="CL15" s="5">
        <v>2.5160372958390407</v>
      </c>
      <c r="CM15" s="5">
        <v>1.66473660568103</v>
      </c>
      <c r="CN15" s="5">
        <v>0.8463290584383693</v>
      </c>
      <c r="CO15" s="5">
        <v>2.7389823528176236</v>
      </c>
      <c r="CP15" s="5">
        <v>3.053348966113455</v>
      </c>
      <c r="CQ15" s="5">
        <v>3.429949315022884</v>
      </c>
      <c r="CR15" s="5">
        <v>6.425999999999999</v>
      </c>
      <c r="CS15" s="5">
        <v>6.6723081389489085</v>
      </c>
      <c r="CT15" s="5">
        <v>6.921159889404673</v>
      </c>
      <c r="CU15" s="5">
        <v>7.172516916529452</v>
      </c>
      <c r="CV15" s="5">
        <v>7.426341651962048</v>
      </c>
      <c r="CW15" s="5">
        <v>7.682597274756763</v>
      </c>
      <c r="CX15" s="5">
        <v>7.941247692888284</v>
      </c>
      <c r="CY15" s="5">
        <v>8.202257525303049</v>
      </c>
      <c r="CZ15" s="5">
        <v>8.465592084498375</v>
      </c>
      <c r="DA15" s="5">
        <v>8.73121735961133</v>
      </c>
      <c r="DB15" s="5">
        <v>8.9991</v>
      </c>
      <c r="DC15" s="5">
        <v>0.587005</v>
      </c>
      <c r="DD15" s="5">
        <v>0.378589</v>
      </c>
      <c r="DE15" s="5">
        <v>0.7528559909217291</v>
      </c>
      <c r="DF15" s="5">
        <v>0.8453172780131292</v>
      </c>
      <c r="DG15" s="5">
        <v>0.6296725381485896</v>
      </c>
      <c r="DH15" s="5">
        <v>0.7003924187607051</v>
      </c>
      <c r="DI15" s="5">
        <v>0.584405212322507</v>
      </c>
      <c r="DJ15" s="5">
        <v>0.6318011349095995</v>
      </c>
      <c r="DK15" s="5">
        <v>0.6482741139615906</v>
      </c>
      <c r="DL15" s="5">
        <v>0.5398287013599558</v>
      </c>
      <c r="DM15" s="5">
        <v>0.526438522467926</v>
      </c>
      <c r="DN15" s="5">
        <v>0.6658726443405228</v>
      </c>
      <c r="DO15" s="5">
        <v>0.7483878018375083</v>
      </c>
      <c r="DP15" s="5">
        <v>0.762062647448546</v>
      </c>
      <c r="DQ15" s="5">
        <v>0.7757160249782485</v>
      </c>
      <c r="DR15" s="5">
        <v>0.789348196833129</v>
      </c>
      <c r="DS15" s="5">
        <v>0.8029594211604918</v>
      </c>
      <c r="DT15" s="5">
        <v>0.8842008098948493</v>
      </c>
      <c r="DU15" s="5">
        <v>0.8976722894428534</v>
      </c>
      <c r="DV15" s="5">
        <v>0.9379734637519601</v>
      </c>
      <c r="DW15" s="5">
        <v>1.0711481557948594</v>
      </c>
      <c r="DX15" s="5">
        <v>1.2026831107061375</v>
      </c>
      <c r="DY15" s="5">
        <v>1.3327500665264909</v>
      </c>
      <c r="DZ15" s="5">
        <v>1.4614975876587721</v>
      </c>
      <c r="EA15" s="5">
        <v>1.5890548460113543</v>
      </c>
      <c r="EB15" s="5">
        <v>1.7155346851941404</v>
      </c>
      <c r="EC15" s="5">
        <v>1.8410361215069562</v>
      </c>
      <c r="ED15" s="5">
        <v>0.49179137873828327</v>
      </c>
      <c r="EE15" s="5">
        <v>0.4710572104318816</v>
      </c>
      <c r="EF15" s="5">
        <v>2.476343798190558</v>
      </c>
      <c r="EG15" s="5">
        <v>1.7984422951783894</v>
      </c>
      <c r="EH15" s="5">
        <v>2.1825090874261903</v>
      </c>
      <c r="EI15" s="5">
        <v>0.7965433083950048</v>
      </c>
      <c r="EJ15" s="5">
        <v>0.7027924135448436</v>
      </c>
      <c r="EK15" s="5">
        <v>0.5640573438424744</v>
      </c>
      <c r="EL15" s="5">
        <v>1.9088177252142566</v>
      </c>
      <c r="EM15" s="5">
        <v>0.5750784145669043</v>
      </c>
      <c r="EN15" s="5">
        <v>0.31264480278601864</v>
      </c>
      <c r="EO15" s="5">
        <v>0.9993626274352978</v>
      </c>
      <c r="EP15" s="5">
        <v>1.0146024322022609</v>
      </c>
      <c r="EQ15" s="5">
        <v>0.9871908839774981</v>
      </c>
      <c r="ER15" s="5">
        <v>0.6040995849453317</v>
      </c>
      <c r="ES15" s="46">
        <v>1.04099049529606</v>
      </c>
      <c r="ET15" s="5">
        <v>0.7227787823513064</v>
      </c>
      <c r="EU15" s="5">
        <v>1.0482206195343697</v>
      </c>
      <c r="EV15" s="5">
        <v>1.3684307281264199</v>
      </c>
      <c r="EW15" s="5">
        <v>1.684326837005496</v>
      </c>
      <c r="EX15" s="5">
        <v>1.9966238867222947</v>
      </c>
      <c r="EY15" s="5">
        <v>2.305887109326886</v>
      </c>
      <c r="EZ15" s="5">
        <v>2.612569265207622</v>
      </c>
      <c r="FA15" s="5">
        <v>2.917037292361017</v>
      </c>
      <c r="FB15" s="5">
        <v>3.2195917212869465</v>
      </c>
      <c r="FC15" s="5">
        <v>3.5204810475348487</v>
      </c>
      <c r="FD15" s="5">
        <v>3.8199125263497513</v>
      </c>
      <c r="FE15" s="59">
        <v>0.1926657681701311</v>
      </c>
      <c r="FF15" s="5">
        <v>6.802480508136758</v>
      </c>
      <c r="FG15" s="1">
        <v>6.286236999920123</v>
      </c>
      <c r="FH15" s="1">
        <v>6.189757925575714</v>
      </c>
      <c r="FI15" s="1">
        <v>6.311146637432402</v>
      </c>
    </row>
    <row r="16" spans="1:165" ht="15.75">
      <c r="A16" s="1">
        <v>75</v>
      </c>
      <c r="B16" s="5">
        <v>0.7576949160473961</v>
      </c>
      <c r="C16" s="5">
        <v>0.7011140593753354</v>
      </c>
      <c r="D16" s="5">
        <v>0.683384512153972</v>
      </c>
      <c r="E16" s="5">
        <v>0.6348004365828885</v>
      </c>
      <c r="F16" s="5">
        <v>0.7094160294686467</v>
      </c>
      <c r="G16" s="5">
        <v>0.7835682325011954</v>
      </c>
      <c r="H16" s="5">
        <v>0.7983443727947556</v>
      </c>
      <c r="I16" s="5">
        <v>0.8572716424484673</v>
      </c>
      <c r="J16" s="5">
        <v>0.8866303824752447</v>
      </c>
      <c r="K16" s="5">
        <v>0.9305396548918751</v>
      </c>
      <c r="L16" s="5">
        <v>1.0033845852945478</v>
      </c>
      <c r="M16" s="5">
        <v>1.0324066655881943</v>
      </c>
      <c r="N16" s="5">
        <v>1.0468932200434278</v>
      </c>
      <c r="O16" s="5">
        <v>1.0758177757158693</v>
      </c>
      <c r="P16" s="5">
        <v>1.1478496891192347</v>
      </c>
      <c r="Q16" s="5">
        <v>1.2194899929238674</v>
      </c>
      <c r="R16" s="5">
        <v>1.2907476332051884</v>
      </c>
      <c r="S16" s="5">
        <v>1.3616309007424674</v>
      </c>
      <c r="T16" s="5">
        <v>1.4321474899400346</v>
      </c>
      <c r="U16" s="5">
        <v>1.5023045515032896</v>
      </c>
      <c r="V16" s="5">
        <v>1.5721087396283737</v>
      </c>
      <c r="W16" s="5">
        <v>1.6415662543607812</v>
      </c>
      <c r="X16" s="5">
        <v>1.7106828796902382</v>
      </c>
      <c r="Y16" s="5">
        <v>1.765734381920118</v>
      </c>
      <c r="Z16" s="5">
        <v>1.7794640178743037</v>
      </c>
      <c r="AA16" s="5">
        <v>1.8479147204191801</v>
      </c>
      <c r="AB16" s="5">
        <v>1.9160397160914986</v>
      </c>
      <c r="AC16" s="5">
        <v>1.9838434362878</v>
      </c>
      <c r="AD16" s="5">
        <v>2.051330038048005</v>
      </c>
      <c r="AE16" s="5">
        <v>0.8162006195846744</v>
      </c>
      <c r="AF16" s="5">
        <v>0.6377374697460969</v>
      </c>
      <c r="AG16" s="5">
        <v>0.6880855773443424</v>
      </c>
      <c r="AH16" s="5">
        <v>0.738021411329722</v>
      </c>
      <c r="AI16" s="5">
        <v>0.8367293803658407</v>
      </c>
      <c r="AJ16" s="5">
        <v>0.9339971233926591</v>
      </c>
      <c r="AK16" s="5">
        <v>1.0299452320183144</v>
      </c>
      <c r="AL16" s="5">
        <v>1.1246812003926525</v>
      </c>
      <c r="AM16" s="5">
        <v>1.2183011563466417</v>
      </c>
      <c r="AN16" s="5">
        <v>1.3108913250298244</v>
      </c>
      <c r="AO16" s="5">
        <v>1.4025292720596207</v>
      </c>
      <c r="AP16" s="5">
        <v>1.4932849639844628</v>
      </c>
      <c r="AQ16" s="5">
        <v>1.5832216766329084</v>
      </c>
      <c r="AR16" s="5">
        <v>0.778290387325999</v>
      </c>
      <c r="AS16" s="5">
        <v>0.8260963462156424</v>
      </c>
      <c r="AT16" s="5">
        <v>0.8736198173835942</v>
      </c>
      <c r="AU16" s="5">
        <v>0.9208726271669163</v>
      </c>
      <c r="AV16" s="5">
        <v>0.9678659508427065</v>
      </c>
      <c r="AW16" s="5">
        <v>1.0146103568223022</v>
      </c>
      <c r="AX16" s="5">
        <v>1.0611158472938034</v>
      </c>
      <c r="AY16" s="5">
        <v>1.1073918956415076</v>
      </c>
      <c r="AZ16" s="5">
        <v>1.1534474809365778</v>
      </c>
      <c r="BA16" s="5">
        <v>1.1992911197629261</v>
      </c>
      <c r="BB16" s="5">
        <v>1.244930895615469</v>
      </c>
      <c r="BC16" s="5">
        <v>0.6733498927518622</v>
      </c>
      <c r="BD16" s="5">
        <v>0.7883500237866697</v>
      </c>
      <c r="BE16" s="5">
        <v>0.6299647114644119</v>
      </c>
      <c r="BF16" s="5">
        <v>0.6192211612732916</v>
      </c>
      <c r="BG16" s="5">
        <v>0.6084672810363538</v>
      </c>
      <c r="BH16" s="5">
        <v>0.5977028895784233</v>
      </c>
      <c r="BI16" s="5">
        <v>0.5869278014626501</v>
      </c>
      <c r="BJ16" s="5">
        <v>0.5761418268644619</v>
      </c>
      <c r="BK16" s="5">
        <v>0.5653447714410172</v>
      </c>
      <c r="BL16" s="5">
        <v>0.554536436195968</v>
      </c>
      <c r="BM16" s="5">
        <v>0.5437166173393377</v>
      </c>
      <c r="BN16" s="5">
        <v>0.5328851061423036</v>
      </c>
      <c r="BO16" s="5">
        <v>0.5220416887866682</v>
      </c>
      <c r="BP16" s="5">
        <v>0.5739444883038729</v>
      </c>
      <c r="BQ16" s="5">
        <v>0.5383864338737407</v>
      </c>
      <c r="BR16" s="5">
        <v>0.5936889678668138</v>
      </c>
      <c r="BS16" s="5">
        <v>0.8742680006257874</v>
      </c>
      <c r="BT16" s="5">
        <v>0.6416034118247571</v>
      </c>
      <c r="BU16" s="5">
        <v>0.6214483308250265</v>
      </c>
      <c r="BV16" s="5">
        <v>0.7261757124902933</v>
      </c>
      <c r="BW16" s="5">
        <v>0.4980284531742466</v>
      </c>
      <c r="BX16" s="5">
        <v>0.6935565736861294</v>
      </c>
      <c r="BY16" s="5">
        <v>1.565634361547597</v>
      </c>
      <c r="BZ16" s="5">
        <v>1.4042438851628563</v>
      </c>
      <c r="CA16" s="5">
        <v>0.9117827469291927</v>
      </c>
      <c r="CB16" s="5">
        <v>1.3662950327496544</v>
      </c>
      <c r="CC16" s="5">
        <v>1.0621183137340424</v>
      </c>
      <c r="CD16" s="5">
        <v>5.191405502336243</v>
      </c>
      <c r="CE16" s="5">
        <v>0.7623695535965151</v>
      </c>
      <c r="CF16" s="5">
        <v>0.7847241289348195</v>
      </c>
      <c r="CG16" s="5">
        <v>2.4619882809429097</v>
      </c>
      <c r="CH16" s="5">
        <v>2.8472284915385564</v>
      </c>
      <c r="CI16" s="5">
        <v>0.6935573700328954</v>
      </c>
      <c r="CJ16" s="5">
        <v>0.7743891455749141</v>
      </c>
      <c r="CK16" s="5">
        <v>2.822134691918376</v>
      </c>
      <c r="CL16" s="5">
        <v>2.1763622976385237</v>
      </c>
      <c r="CM16" s="5">
        <v>1.467961074227016</v>
      </c>
      <c r="CN16" s="5">
        <v>0.7939763452715596</v>
      </c>
      <c r="CO16" s="5">
        <v>2.367070441076206</v>
      </c>
      <c r="CP16" s="5">
        <v>2.6169669189293714</v>
      </c>
      <c r="CQ16" s="5">
        <v>2.9325398672266583</v>
      </c>
      <c r="CR16" s="5">
        <v>5.441624999999999</v>
      </c>
      <c r="CS16" s="5">
        <v>5.649132668292125</v>
      </c>
      <c r="CT16" s="5">
        <v>5.858777494705988</v>
      </c>
      <c r="CU16" s="5">
        <v>6.070527270073714</v>
      </c>
      <c r="CV16" s="5">
        <v>6.284350429225843</v>
      </c>
      <c r="CW16" s="5">
        <v>6.5002160349760425</v>
      </c>
      <c r="CX16" s="5">
        <v>6.718093762581393</v>
      </c>
      <c r="CY16" s="5">
        <v>6.937953884661839</v>
      </c>
      <c r="CZ16" s="5">
        <v>7.159767256563068</v>
      </c>
      <c r="DA16" s="5">
        <v>7.383505302147663</v>
      </c>
      <c r="DB16" s="5">
        <v>7.60914</v>
      </c>
      <c r="DC16" s="5">
        <v>0.5764600000000001</v>
      </c>
      <c r="DD16" s="5">
        <v>0.371788</v>
      </c>
      <c r="DE16" s="5">
        <v>0.6941038769667288</v>
      </c>
      <c r="DF16" s="5">
        <v>0.7806144276178938</v>
      </c>
      <c r="DG16" s="5">
        <v>0.5965019435965615</v>
      </c>
      <c r="DH16" s="5">
        <v>0.6534457256130016</v>
      </c>
      <c r="DI16" s="5">
        <v>0.5538484510155519</v>
      </c>
      <c r="DJ16" s="5">
        <v>0.5921116635422471</v>
      </c>
      <c r="DK16" s="5">
        <v>0.6065947368596931</v>
      </c>
      <c r="DL16" s="5">
        <v>0.5124686666485797</v>
      </c>
      <c r="DM16" s="5">
        <v>0.5006045670572038</v>
      </c>
      <c r="DN16" s="5">
        <v>0.616253425121784</v>
      </c>
      <c r="DO16" s="5">
        <v>0.6847128332381732</v>
      </c>
      <c r="DP16" s="5">
        <v>0.6960596639872868</v>
      </c>
      <c r="DQ16" s="5">
        <v>0.7073890643332115</v>
      </c>
      <c r="DR16" s="5">
        <v>0.718701247329515</v>
      </c>
      <c r="DS16" s="5">
        <v>0.7299964225716212</v>
      </c>
      <c r="DT16" s="5">
        <v>0.7974216300645163</v>
      </c>
      <c r="DU16" s="5">
        <v>0.8086033434741585</v>
      </c>
      <c r="DV16" s="5">
        <v>0.8420565219206836</v>
      </c>
      <c r="DW16" s="5">
        <v>0.9526232124659144</v>
      </c>
      <c r="DX16" s="5">
        <v>1.0618585646916303</v>
      </c>
      <c r="DY16" s="5">
        <v>1.1699020164565501</v>
      </c>
      <c r="DZ16" s="5">
        <v>1.2768741904377003</v>
      </c>
      <c r="EA16" s="5">
        <v>1.382879964123127</v>
      </c>
      <c r="EB16" s="5">
        <v>1.488010957699433</v>
      </c>
      <c r="EC16" s="5">
        <v>1.5923475646587641</v>
      </c>
      <c r="ED16" s="5">
        <v>0.4661889631194628</v>
      </c>
      <c r="EE16" s="5">
        <v>0.4514040620030837</v>
      </c>
      <c r="EF16" s="5">
        <v>2.1331499626654464</v>
      </c>
      <c r="EG16" s="5">
        <v>1.546515299641434</v>
      </c>
      <c r="EH16" s="5">
        <v>1.8865176168561422</v>
      </c>
      <c r="EI16" s="5">
        <v>0.7239593298623496</v>
      </c>
      <c r="EJ16" s="5">
        <v>0.6519274879089462</v>
      </c>
      <c r="EK16" s="5">
        <v>0.5429234124147976</v>
      </c>
      <c r="EL16" s="5">
        <v>1.6617805507522836</v>
      </c>
      <c r="EM16" s="5">
        <v>0.5325278103941472</v>
      </c>
      <c r="EN16" s="5">
        <v>0.30147724080694266</v>
      </c>
      <c r="EO16" s="5">
        <v>0.9020733665578623</v>
      </c>
      <c r="EP16" s="5">
        <v>0.9139661876907419</v>
      </c>
      <c r="EQ16" s="5">
        <v>0.8911687222448632</v>
      </c>
      <c r="ER16" s="5">
        <v>0.549666304171949</v>
      </c>
      <c r="ES16" s="46">
        <v>0.9337954961513218</v>
      </c>
      <c r="ET16" s="5">
        <v>0.6875783614047101</v>
      </c>
      <c r="EU16" s="5">
        <v>0.9580158154000894</v>
      </c>
      <c r="EV16" s="5">
        <v>1.224201990188152</v>
      </c>
      <c r="EW16" s="5">
        <v>1.486882628142434</v>
      </c>
      <c r="EX16" s="5">
        <v>1.7466386867504606</v>
      </c>
      <c r="EY16" s="5">
        <v>2.0039294710430577</v>
      </c>
      <c r="EZ16" s="5">
        <v>2.2591228920827766</v>
      </c>
      <c r="FA16" s="5">
        <v>2.5125171220411695</v>
      </c>
      <c r="FB16" s="5">
        <v>2.7643563706556233</v>
      </c>
      <c r="FC16" s="5">
        <v>3.014842564295989</v>
      </c>
      <c r="FD16" s="5">
        <v>3.2641441176455728</v>
      </c>
      <c r="FE16" s="59">
        <v>0.18777766651420347</v>
      </c>
      <c r="FF16" s="5">
        <v>5.701342572405095</v>
      </c>
      <c r="FG16" s="1">
        <v>5.270346630469855</v>
      </c>
      <c r="FH16" s="1">
        <v>5.191405502336243</v>
      </c>
      <c r="FI16" s="1">
        <v>5.293333633717082</v>
      </c>
    </row>
    <row r="17" spans="1:165" ht="15.75">
      <c r="A17" s="1">
        <v>80</v>
      </c>
      <c r="B17" s="5">
        <v>0.711476843304758</v>
      </c>
      <c r="C17" s="5">
        <v>0.6709408221718053</v>
      </c>
      <c r="D17" s="5">
        <v>0.6539742860848898</v>
      </c>
      <c r="E17" s="5">
        <v>0.6074810812029873</v>
      </c>
      <c r="F17" s="5">
        <v>0.670495230820577</v>
      </c>
      <c r="G17" s="5">
        <v>0.7331222949853674</v>
      </c>
      <c r="H17" s="5">
        <v>0.7456023327327449</v>
      </c>
      <c r="I17" s="5">
        <v>0.7953742862162765</v>
      </c>
      <c r="J17" s="5">
        <v>0.8201725625238492</v>
      </c>
      <c r="K17" s="5">
        <v>0.857262228506827</v>
      </c>
      <c r="L17" s="5">
        <v>0.9187962569591529</v>
      </c>
      <c r="M17" s="5">
        <v>0.9433128883745583</v>
      </c>
      <c r="N17" s="5">
        <v>0.9555507092806986</v>
      </c>
      <c r="O17" s="5">
        <v>0.9799857056055241</v>
      </c>
      <c r="P17" s="5">
        <v>1.0408391850196175</v>
      </c>
      <c r="Q17" s="5">
        <v>1.101364651076106</v>
      </c>
      <c r="R17" s="5">
        <v>1.1615694660144074</v>
      </c>
      <c r="S17" s="5">
        <v>1.2214604527930897</v>
      </c>
      <c r="T17" s="5">
        <v>1.2810439435795198</v>
      </c>
      <c r="U17" s="5">
        <v>1.3403258230999808</v>
      </c>
      <c r="V17" s="5">
        <v>1.3993115674747616</v>
      </c>
      <c r="W17" s="5">
        <v>1.4580062790774935</v>
      </c>
      <c r="X17" s="5">
        <v>1.5164147178856129</v>
      </c>
      <c r="Y17" s="5">
        <v>1.5629383500078948</v>
      </c>
      <c r="Z17" s="5">
        <v>1.5745413297272246</v>
      </c>
      <c r="AA17" s="5">
        <v>1.6323902717769938</v>
      </c>
      <c r="AB17" s="5">
        <v>1.689965435608649</v>
      </c>
      <c r="AC17" s="5">
        <v>1.7472704680729878</v>
      </c>
      <c r="AD17" s="5">
        <v>1.804308790236984</v>
      </c>
      <c r="AE17" s="5">
        <v>0.7800185078968053</v>
      </c>
      <c r="AF17" s="5">
        <v>0.6094666159826754</v>
      </c>
      <c r="AG17" s="5">
        <v>0.6518119436835623</v>
      </c>
      <c r="AH17" s="5">
        <v>0.6938179902273169</v>
      </c>
      <c r="AI17" s="5">
        <v>0.7768724156184774</v>
      </c>
      <c r="AJ17" s="5">
        <v>0.8587416049631909</v>
      </c>
      <c r="AK17" s="5">
        <v>0.9395247992971977</v>
      </c>
      <c r="AL17" s="5">
        <v>1.0193104610842754</v>
      </c>
      <c r="AM17" s="5">
        <v>1.0981776988598864</v>
      </c>
      <c r="AN17" s="5">
        <v>1.1761974717337038</v>
      </c>
      <c r="AO17" s="5">
        <v>1.2534336124411023</v>
      </c>
      <c r="AP17" s="5">
        <v>1.3299437000528054</v>
      </c>
      <c r="AQ17" s="5">
        <v>1.4057798075020826</v>
      </c>
      <c r="AR17" s="5">
        <v>0.7273027585375045</v>
      </c>
      <c r="AS17" s="5">
        <v>0.7675797012941025</v>
      </c>
      <c r="AT17" s="5">
        <v>0.8076242093526652</v>
      </c>
      <c r="AU17" s="5">
        <v>0.8474460135824405</v>
      </c>
      <c r="AV17" s="5">
        <v>0.887054309151778</v>
      </c>
      <c r="AW17" s="5">
        <v>0.9264577918917152</v>
      </c>
      <c r="AX17" s="5">
        <v>0.965664691737191</v>
      </c>
      <c r="AY17" s="5">
        <v>1.004682803516262</v>
      </c>
      <c r="AZ17" s="5">
        <v>1.0435195153294867</v>
      </c>
      <c r="BA17" s="5">
        <v>1.082181834736691</v>
      </c>
      <c r="BB17" s="5">
        <v>1.1206764129462488</v>
      </c>
      <c r="BC17" s="5">
        <v>0.6432348198168952</v>
      </c>
      <c r="BD17" s="5">
        <v>0.7261202521906962</v>
      </c>
      <c r="BE17" s="5">
        <v>0.5912556651736169</v>
      </c>
      <c r="BF17" s="5">
        <v>0.5820088528397754</v>
      </c>
      <c r="BG17" s="5">
        <v>0.5727534901271347</v>
      </c>
      <c r="BH17" s="5">
        <v>0.5634894270734974</v>
      </c>
      <c r="BI17" s="5">
        <v>0.554216510189194</v>
      </c>
      <c r="BJ17" s="5">
        <v>0.5449345823527536</v>
      </c>
      <c r="BK17" s="5">
        <v>0.5356434827028457</v>
      </c>
      <c r="BL17" s="5">
        <v>0.5263430465263428</v>
      </c>
      <c r="BM17" s="5">
        <v>0.517033105142338</v>
      </c>
      <c r="BN17" s="5">
        <v>0.5077134857819461</v>
      </c>
      <c r="BO17" s="5">
        <v>0.4983840114637081</v>
      </c>
      <c r="BP17" s="5">
        <v>0.5396998919300334</v>
      </c>
      <c r="BQ17" s="5">
        <v>0.5129412218366529</v>
      </c>
      <c r="BR17" s="5">
        <v>0.5656300482488771</v>
      </c>
      <c r="BS17" s="5">
        <v>0.8329483587226614</v>
      </c>
      <c r="BT17" s="5">
        <v>0.6132119164267957</v>
      </c>
      <c r="BU17" s="5">
        <v>0.5939487148636504</v>
      </c>
      <c r="BV17" s="5">
        <v>0.6940418210250923</v>
      </c>
      <c r="BW17" s="5">
        <v>0.47581902791788083</v>
      </c>
      <c r="BX17" s="5">
        <v>0.6631451803077746</v>
      </c>
      <c r="BY17" s="5">
        <v>1.4021351330963838</v>
      </c>
      <c r="BZ17" s="5">
        <v>1.2650654144135831</v>
      </c>
      <c r="CA17" s="5">
        <v>0.845585402225414</v>
      </c>
      <c r="CB17" s="5">
        <v>1.226766557499184</v>
      </c>
      <c r="CC17" s="5">
        <v>0.966123507653263</v>
      </c>
      <c r="CD17" s="5">
        <v>4.429900507223669</v>
      </c>
      <c r="CE17" s="5">
        <v>0.7054633287434371</v>
      </c>
      <c r="CF17" s="5">
        <v>0.7265263365962707</v>
      </c>
      <c r="CG17" s="5">
        <v>2.157136451895773</v>
      </c>
      <c r="CH17" s="5">
        <v>2.480262362017271</v>
      </c>
      <c r="CI17" s="5">
        <v>0.6646800028111912</v>
      </c>
      <c r="CJ17" s="5">
        <v>0.7415601654654068</v>
      </c>
      <c r="CK17" s="5">
        <v>2.46160349412167</v>
      </c>
      <c r="CL17" s="5">
        <v>1.91499572994301</v>
      </c>
      <c r="CM17" s="5">
        <v>1.3161379123855268</v>
      </c>
      <c r="CN17" s="5">
        <v>0.7540443972412667</v>
      </c>
      <c r="CO17" s="5">
        <v>2.081549235211749</v>
      </c>
      <c r="CP17" s="5">
        <v>2.28189597740897</v>
      </c>
      <c r="CQ17" s="5">
        <v>2.546967169002845</v>
      </c>
      <c r="CR17" s="5">
        <v>4.685625</v>
      </c>
      <c r="CS17" s="5">
        <v>4.860670855139441</v>
      </c>
      <c r="CT17" s="5">
        <v>5.037499860613585</v>
      </c>
      <c r="CU17" s="5">
        <v>5.2160851425154915</v>
      </c>
      <c r="CV17" s="5">
        <v>5.396400364262053</v>
      </c>
      <c r="CW17" s="5">
        <v>5.578419713231544</v>
      </c>
      <c r="CX17" s="5">
        <v>5.762117887797973</v>
      </c>
      <c r="CY17" s="5">
        <v>5.947470084748529</v>
      </c>
      <c r="CZ17" s="5">
        <v>6.134451987071026</v>
      </c>
      <c r="DA17" s="5">
        <v>6.323039752098664</v>
      </c>
      <c r="DB17" s="5">
        <v>6.51321</v>
      </c>
      <c r="DC17" s="5">
        <v>0.5659150000000001</v>
      </c>
      <c r="DD17" s="5">
        <v>0.364987</v>
      </c>
      <c r="DE17" s="5">
        <v>0.6485266848803268</v>
      </c>
      <c r="DF17" s="5">
        <v>0.7304947792400911</v>
      </c>
      <c r="DG17" s="5">
        <v>0.5702207428780558</v>
      </c>
      <c r="DH17" s="5">
        <v>0.6166480771996403</v>
      </c>
      <c r="DI17" s="5">
        <v>0.5296052969593241</v>
      </c>
      <c r="DJ17" s="5">
        <v>0.5607401170865692</v>
      </c>
      <c r="DK17" s="5">
        <v>0.573755606686687</v>
      </c>
      <c r="DL17" s="5">
        <v>0.4909820073795041</v>
      </c>
      <c r="DM17" s="5">
        <v>0.4801761091854582</v>
      </c>
      <c r="DN17" s="5">
        <v>0.5775814139136399</v>
      </c>
      <c r="DO17" s="5">
        <v>0.6352597188043617</v>
      </c>
      <c r="DP17" s="5">
        <v>0.644820892035849</v>
      </c>
      <c r="DQ17" s="5">
        <v>0.654367728204627</v>
      </c>
      <c r="DR17" s="5">
        <v>0.6639004025540521</v>
      </c>
      <c r="DS17" s="5">
        <v>0.6734190874830471</v>
      </c>
      <c r="DT17" s="5">
        <v>0.7302467293665839</v>
      </c>
      <c r="DU17" s="5">
        <v>0.7396720883185761</v>
      </c>
      <c r="DV17" s="5">
        <v>0.767872523674648</v>
      </c>
      <c r="DW17" s="5">
        <v>0.8610975834805026</v>
      </c>
      <c r="DX17" s="5">
        <v>0.9532275750445363</v>
      </c>
      <c r="DY17" s="5">
        <v>1.044377190454067</v>
      </c>
      <c r="DZ17" s="5">
        <v>1.1346456457092038</v>
      </c>
      <c r="EA17" s="5">
        <v>1.2241192058897976</v>
      </c>
      <c r="EB17" s="5">
        <v>1.3128732315223106</v>
      </c>
      <c r="EC17" s="5">
        <v>1.400973848818847</v>
      </c>
      <c r="ED17" s="5">
        <v>0.44593021064367977</v>
      </c>
      <c r="EE17" s="5">
        <v>0.4360108114063726</v>
      </c>
      <c r="EF17" s="5">
        <v>1.8692862361331355</v>
      </c>
      <c r="EG17" s="5">
        <v>1.3529486774235748</v>
      </c>
      <c r="EH17" s="5">
        <v>1.6588734803239198</v>
      </c>
      <c r="EI17" s="5">
        <v>0.6678673641905185</v>
      </c>
      <c r="EJ17" s="5">
        <v>0.6124084444188964</v>
      </c>
      <c r="EK17" s="5">
        <v>0.5261060732927786</v>
      </c>
      <c r="EL17" s="5">
        <v>1.4715099816510275</v>
      </c>
      <c r="EM17" s="5">
        <v>0.4993765197295627</v>
      </c>
      <c r="EN17" s="5">
        <v>0.2922952820149698</v>
      </c>
      <c r="EO17" s="5">
        <v>0.8268797045338478</v>
      </c>
      <c r="EP17" s="5">
        <v>0.8362388975802549</v>
      </c>
      <c r="EQ17" s="5">
        <v>0.8169782734913994</v>
      </c>
      <c r="ER17" s="5">
        <v>0.507431810784178</v>
      </c>
      <c r="ES17" s="46">
        <v>0.850993811615502</v>
      </c>
      <c r="ET17" s="5">
        <v>0.6602822956947628</v>
      </c>
      <c r="EU17" s="5">
        <v>0.8884825488955307</v>
      </c>
      <c r="EV17" s="5">
        <v>1.1131841037183845</v>
      </c>
      <c r="EW17" s="5">
        <v>1.3350006878216127</v>
      </c>
      <c r="EX17" s="5">
        <v>1.5544104149493647</v>
      </c>
      <c r="EY17" s="5">
        <v>1.7717912818616641</v>
      </c>
      <c r="EZ17" s="5">
        <v>1.9874460703272434</v>
      </c>
      <c r="FA17" s="5">
        <v>2.201620168720301</v>
      </c>
      <c r="FB17" s="5">
        <v>2.4145145556570125</v>
      </c>
      <c r="FC17" s="5">
        <v>2.6262954115805366</v>
      </c>
      <c r="FD17" s="5">
        <v>2.837101337639036</v>
      </c>
      <c r="FE17" s="59">
        <v>0.1837776665142035</v>
      </c>
      <c r="FF17" s="5">
        <v>4.8608976545176965</v>
      </c>
      <c r="FG17" s="1">
        <v>4.495503441980449</v>
      </c>
      <c r="FH17" s="1">
        <v>4.429900507223669</v>
      </c>
      <c r="FI17" s="1">
        <v>4.5164051090150705</v>
      </c>
    </row>
    <row r="18" spans="1:165" ht="15.75">
      <c r="A18" s="1">
        <v>50.5</v>
      </c>
      <c r="B18" s="5"/>
      <c r="C18" s="5">
        <v>1.0482848992637166</v>
      </c>
      <c r="D18" s="5">
        <v>1.0217762073120857</v>
      </c>
      <c r="E18" s="5">
        <v>0.9491347417975722</v>
      </c>
      <c r="F18" s="5">
        <v>1.1716193395310541</v>
      </c>
      <c r="G18" s="5">
        <v>1.3926659720406784</v>
      </c>
      <c r="H18" s="5">
        <v>1.436707010649615</v>
      </c>
      <c r="I18" s="5">
        <v>1.6123223235956818</v>
      </c>
      <c r="J18" s="5">
        <v>1.6998055103597132</v>
      </c>
      <c r="K18" s="5">
        <v>1.830632154466395</v>
      </c>
      <c r="L18" s="5">
        <v>2.047635696426202</v>
      </c>
      <c r="M18" s="5">
        <v>2.1340797515179046</v>
      </c>
      <c r="N18" s="5">
        <v>2.177226339308596</v>
      </c>
      <c r="O18" s="5">
        <v>2.263370001363294</v>
      </c>
      <c r="P18" s="5">
        <v>2.477869249362319</v>
      </c>
      <c r="Q18" s="5">
        <v>2.6911650216488763</v>
      </c>
      <c r="R18" s="5">
        <v>2.9032865429849783</v>
      </c>
      <c r="S18" s="5">
        <v>3.1142608974314747</v>
      </c>
      <c r="T18" s="5">
        <v>3.324113220830038</v>
      </c>
      <c r="U18" s="5">
        <v>3.5328668728835204</v>
      </c>
      <c r="V18" s="5">
        <v>3.740543591313714</v>
      </c>
      <c r="W18" s="5">
        <v>3.9471636302371444</v>
      </c>
      <c r="X18" s="5">
        <v>4.152745884612249</v>
      </c>
      <c r="Y18" s="5">
        <v>4.316476381909363</v>
      </c>
      <c r="Z18" s="5">
        <v>4.357308002366641</v>
      </c>
      <c r="AA18" s="5">
        <v>4.560866485604278</v>
      </c>
      <c r="AB18" s="5">
        <v>4.763436782113481</v>
      </c>
      <c r="AC18" s="5">
        <v>4.965033368243172</v>
      </c>
      <c r="AD18" s="5">
        <v>5.16566982408257</v>
      </c>
      <c r="AE18" s="5">
        <v>1.2325333863651984</v>
      </c>
      <c r="AF18" s="5">
        <v>0.9630386259668667</v>
      </c>
      <c r="AG18" s="5">
        <v>1.1154777019982702</v>
      </c>
      <c r="AH18" s="5">
        <v>1.2665697356823804</v>
      </c>
      <c r="AI18" s="5">
        <v>1.5649515908896903</v>
      </c>
      <c r="AJ18" s="5">
        <v>1.8586277230925246</v>
      </c>
      <c r="AK18" s="5">
        <v>2.147992147328032</v>
      </c>
      <c r="AL18" s="5">
        <v>2.4333960846479856</v>
      </c>
      <c r="AM18" s="5">
        <v>2.7151536183578107</v>
      </c>
      <c r="AN18" s="5">
        <v>2.9935464762329675</v>
      </c>
      <c r="AO18" s="5">
        <v>3.2688280923233197</v>
      </c>
      <c r="AP18" s="5">
        <v>3.5412270718577483</v>
      </c>
      <c r="AQ18" s="5">
        <v>3.8109501591389896</v>
      </c>
      <c r="AR18" s="5">
        <v>1.3954972990472427</v>
      </c>
      <c r="AS18" s="5">
        <v>1.5393096603322465</v>
      </c>
      <c r="AT18" s="5">
        <v>1.6821987198615802</v>
      </c>
      <c r="AU18" s="5">
        <v>1.8242031316259637</v>
      </c>
      <c r="AV18" s="5">
        <v>1.9653594216482</v>
      </c>
      <c r="AW18" s="5">
        <v>2.1057021324304714</v>
      </c>
      <c r="AX18" s="5">
        <v>2.2452639557930714</v>
      </c>
      <c r="AY18" s="5">
        <v>2.384075855178595</v>
      </c>
      <c r="AZ18" s="5">
        <v>2.5221671783835387</v>
      </c>
      <c r="BA18" s="5">
        <v>2.659565761580149</v>
      </c>
      <c r="BB18" s="5">
        <v>2.7962980254036434</v>
      </c>
      <c r="BC18" s="5">
        <v>1.0199770816601836</v>
      </c>
      <c r="BD18" s="5">
        <v>1.5548977322008888</v>
      </c>
      <c r="BE18" s="5">
        <v>1.0978270425864778</v>
      </c>
      <c r="BF18" s="5">
        <v>1.0676365165622779</v>
      </c>
      <c r="BG18" s="5">
        <v>1.0374122939137072</v>
      </c>
      <c r="BH18" s="5">
        <v>1.0071537836470827</v>
      </c>
      <c r="BI18" s="5">
        <v>0.9768603808671319</v>
      </c>
      <c r="BJ18" s="5">
        <v>0.9465314663658263</v>
      </c>
      <c r="BK18" s="5">
        <v>0.9161664061965362</v>
      </c>
      <c r="BL18" s="5">
        <v>0.8857645512328872</v>
      </c>
      <c r="BM18" s="5">
        <v>0.8553252367116809</v>
      </c>
      <c r="BN18" s="5">
        <v>0.8248477817591963</v>
      </c>
      <c r="BO18" s="5">
        <v>0.7943314889001655</v>
      </c>
      <c r="BP18" s="5">
        <v>0.9810586231083879</v>
      </c>
      <c r="BQ18" s="5">
        <v>0.8312093520070968</v>
      </c>
      <c r="BR18" s="5">
        <v>0.9165903730591851</v>
      </c>
      <c r="BS18" s="5">
        <v>1.3497734945734576</v>
      </c>
      <c r="BT18" s="5">
        <v>0.9732401819872206</v>
      </c>
      <c r="BU18" s="5">
        <v>0.9426671919771509</v>
      </c>
      <c r="BV18" s="5">
        <v>1.1015268459510428</v>
      </c>
      <c r="BW18" s="5">
        <v>0.7557039103031709</v>
      </c>
      <c r="BX18" s="5">
        <v>1.0456308876753635</v>
      </c>
      <c r="BY18" s="5">
        <v>3.612818745667512</v>
      </c>
      <c r="BZ18" s="5">
        <v>3.1461999979592616</v>
      </c>
      <c r="CA18" s="5">
        <v>1.7237303585557986</v>
      </c>
      <c r="CB18" s="5">
        <v>3.1125696713227557</v>
      </c>
      <c r="CC18" s="5">
        <v>2.252907005818061</v>
      </c>
      <c r="CD18" s="5">
        <v>14.617772125344844</v>
      </c>
      <c r="CE18" s="5">
        <v>1.4606462707911667</v>
      </c>
      <c r="CF18" s="5">
        <v>1.5019680167820046</v>
      </c>
      <c r="CG18" s="5">
        <v>6.299925869593111</v>
      </c>
      <c r="CH18" s="5">
        <v>7.491422694860248</v>
      </c>
      <c r="CI18" s="5">
        <v>1.0320155713673058</v>
      </c>
      <c r="CJ18" s="5">
        <v>1.1617623770532648</v>
      </c>
      <c r="CK18" s="5">
        <v>7.383019281073993</v>
      </c>
      <c r="CL18" s="5">
        <v>5.4700919567649375</v>
      </c>
      <c r="CM18" s="5">
        <v>3.3627358615577636</v>
      </c>
      <c r="CN18" s="5">
        <v>1.2735365948183046</v>
      </c>
      <c r="CO18" s="5">
        <v>5.987098293789644</v>
      </c>
      <c r="CP18" s="5">
        <v>6.86805451718215</v>
      </c>
      <c r="CQ18" s="5">
        <v>7.818468553735146</v>
      </c>
      <c r="CR18" s="5">
        <v>15.04125</v>
      </c>
      <c r="CS18" s="5">
        <v>15.656079688012651</v>
      </c>
      <c r="CT18" s="5">
        <v>16.27746507578524</v>
      </c>
      <c r="CU18" s="5">
        <v>16.905307362189312</v>
      </c>
      <c r="CV18" s="5">
        <v>17.53950972155167</v>
      </c>
      <c r="CW18" s="5">
        <v>18.17997725452774</v>
      </c>
      <c r="CX18" s="5">
        <v>18.826616940433723</v>
      </c>
      <c r="CY18" s="5">
        <v>19.47933759098724</v>
      </c>
      <c r="CZ18" s="5">
        <v>20.138049805408187</v>
      </c>
      <c r="DA18" s="5">
        <v>20.802665926833324</v>
      </c>
      <c r="DB18" s="5">
        <v>21.473100000000002</v>
      </c>
      <c r="DC18" s="5">
        <v>0.65379</v>
      </c>
      <c r="DD18" s="5">
        <v>0.421662</v>
      </c>
      <c r="DE18" s="5">
        <v>1.2477192073111543</v>
      </c>
      <c r="DF18" s="5">
        <v>1.3890383319604795</v>
      </c>
      <c r="DG18" s="5">
        <v>0.8983555106034106</v>
      </c>
      <c r="DH18" s="5">
        <v>1.0911116757636283</v>
      </c>
      <c r="DI18" s="5">
        <v>0.831747097458436</v>
      </c>
      <c r="DJ18" s="5">
        <v>0.9615570037978187</v>
      </c>
      <c r="DK18" s="5">
        <v>0.9952457853196625</v>
      </c>
      <c r="DL18" s="5">
        <v>0.7592848877173727</v>
      </c>
      <c r="DM18" s="5">
        <v>0.7329932386992771</v>
      </c>
      <c r="DN18" s="5">
        <v>1.0814183436005307</v>
      </c>
      <c r="DO18" s="5">
        <v>1.2874289832604118</v>
      </c>
      <c r="DP18" s="5">
        <v>1.3215576029084457</v>
      </c>
      <c r="DQ18" s="5">
        <v>1.3556291571283168</v>
      </c>
      <c r="DR18" s="5">
        <v>1.3896443434364814</v>
      </c>
      <c r="DS18" s="5">
        <v>1.423603848027771</v>
      </c>
      <c r="DT18" s="5">
        <v>1.6262286164173927</v>
      </c>
      <c r="DU18" s="5">
        <v>1.6598166581125253</v>
      </c>
      <c r="DV18" s="5">
        <v>1.760279709354104</v>
      </c>
      <c r="DW18" s="5">
        <v>2.0920662969275736</v>
      </c>
      <c r="DX18" s="5">
        <v>2.4194942135965394</v>
      </c>
      <c r="DY18" s="5">
        <v>2.743019965215959</v>
      </c>
      <c r="DZ18" s="5">
        <v>3.0630384585838044</v>
      </c>
      <c r="EA18" s="5">
        <v>3.3798930522956954</v>
      </c>
      <c r="EB18" s="5">
        <v>3.693883701844353</v>
      </c>
      <c r="EC18" s="5">
        <v>4.005273607627449</v>
      </c>
      <c r="ED18" s="5">
        <v>0.698663410441921</v>
      </c>
      <c r="EE18" s="5">
        <v>0.6226138522570768</v>
      </c>
      <c r="EF18" s="5">
        <v>5.46568809202836</v>
      </c>
      <c r="EG18" s="5">
        <v>3.9967380664069</v>
      </c>
      <c r="EH18" s="5">
        <v>4.757887370398414</v>
      </c>
      <c r="EI18" s="5">
        <v>1.4146681636258092</v>
      </c>
      <c r="EJ18" s="5">
        <v>1.1273024700934053</v>
      </c>
      <c r="EK18" s="5">
        <v>0.7241526021925211</v>
      </c>
      <c r="EL18" s="5">
        <v>4.053606439821188</v>
      </c>
      <c r="EM18" s="5">
        <v>0.9325897668644003</v>
      </c>
      <c r="EN18" s="5">
        <v>0.39766155559028865</v>
      </c>
      <c r="EO18" s="5">
        <v>1.833370168747082</v>
      </c>
      <c r="EP18" s="5">
        <v>1.8785916113974266</v>
      </c>
      <c r="EQ18" s="5">
        <v>1.8103302341145806</v>
      </c>
      <c r="ER18" s="5">
        <v>1.0675818494439062</v>
      </c>
      <c r="ES18" s="46">
        <v>1.9609005247624463</v>
      </c>
      <c r="ET18" s="5">
        <v>1.0015918932523495</v>
      </c>
      <c r="EU18" s="5">
        <v>1.8104010035145617</v>
      </c>
      <c r="EV18" s="5">
        <v>2.6053286282803496</v>
      </c>
      <c r="EW18" s="5">
        <v>3.3888098021445936</v>
      </c>
      <c r="EX18" s="5">
        <v>4.162741496005662</v>
      </c>
      <c r="EY18" s="5">
        <v>4.928623455190295</v>
      </c>
      <c r="EZ18" s="5">
        <v>5.6876570009549265</v>
      </c>
      <c r="FA18" s="5">
        <v>6.440815739706711</v>
      </c>
      <c r="FB18" s="5">
        <v>7.188897077064588</v>
      </c>
      <c r="FC18" s="5">
        <v>7.932560352920805</v>
      </c>
      <c r="FD18" s="5">
        <v>8.672355483164129</v>
      </c>
      <c r="FE18" s="59">
        <v>0.22576349632090092</v>
      </c>
      <c r="FF18" s="5">
        <v>14.59487956339246</v>
      </c>
      <c r="FG18" s="1">
        <v>14.862554860073303</v>
      </c>
      <c r="FH18" s="1">
        <v>14.617772125344844</v>
      </c>
      <c r="FI18" s="1">
        <v>14.52337021892185</v>
      </c>
    </row>
    <row r="19" spans="1:165" ht="15.75">
      <c r="A19" s="1">
        <v>7</v>
      </c>
      <c r="B19" s="5"/>
      <c r="C19" s="5"/>
      <c r="D19" s="5"/>
      <c r="E19" s="5">
        <v>153.52276184788025</v>
      </c>
      <c r="F19" s="5">
        <v>156.75897767704348</v>
      </c>
      <c r="G19" s="5">
        <v>159.98260607273718</v>
      </c>
      <c r="H19" s="5"/>
      <c r="I19" s="5">
        <v>163.19372466332703</v>
      </c>
      <c r="J19" s="5"/>
      <c r="K19" s="5">
        <v>166.39240468904194</v>
      </c>
      <c r="L19" s="5">
        <v>169.57871164583813</v>
      </c>
      <c r="M19" s="5"/>
      <c r="N19" s="5"/>
      <c r="O19" s="5">
        <v>172.7527058529271</v>
      </c>
      <c r="P19" s="5">
        <v>175.91444295432197</v>
      </c>
      <c r="Q19" s="5">
        <v>179.06397436318196</v>
      </c>
      <c r="R19" s="5">
        <v>182.20134765642376</v>
      </c>
      <c r="S19" s="5">
        <v>185.32660692597565</v>
      </c>
      <c r="T19" s="5">
        <v>188.43979309213128</v>
      </c>
      <c r="U19" s="5">
        <v>191.54094418369107</v>
      </c>
      <c r="V19" s="5">
        <v>194.63009558892526</v>
      </c>
      <c r="W19" s="5">
        <v>197.7072802808456</v>
      </c>
      <c r="X19" s="5">
        <v>200.7725290198004</v>
      </c>
      <c r="Y19" s="5"/>
      <c r="Z19" s="5">
        <v>203.8258705360146</v>
      </c>
      <c r="AA19" s="5">
        <v>206.86733169435115</v>
      </c>
      <c r="AB19" s="5">
        <v>209.896937643283</v>
      </c>
      <c r="AC19" s="5">
        <v>212.91471194981298</v>
      </c>
      <c r="AD19" s="5">
        <v>215.92067672186366</v>
      </c>
      <c r="AE19" s="5"/>
      <c r="AF19" s="5">
        <v>158.51120155625085</v>
      </c>
      <c r="AG19" s="5"/>
      <c r="AH19" s="5">
        <v>162.20539126199145</v>
      </c>
      <c r="AI19" s="5">
        <v>165.8944655009574</v>
      </c>
      <c r="AJ19" s="5">
        <v>169.57886489434296</v>
      </c>
      <c r="AK19" s="5">
        <v>173.25898087178678</v>
      </c>
      <c r="AL19" s="5">
        <v>176.93516234974217</v>
      </c>
      <c r="AM19" s="5">
        <v>180.60772135060222</v>
      </c>
      <c r="AN19" s="5">
        <v>184.27693775353626</v>
      </c>
      <c r="AO19" s="5">
        <v>187.94306332964234</v>
      </c>
      <c r="AP19" s="5">
        <v>191.60632518411614</v>
      </c>
      <c r="AQ19" s="5">
        <v>195.26692870467156</v>
      </c>
      <c r="AR19" s="5">
        <v>277.81480403185583</v>
      </c>
      <c r="AS19" s="5">
        <v>279.275691389203</v>
      </c>
      <c r="AT19" s="5">
        <v>280.7476896795454</v>
      </c>
      <c r="AU19" s="5">
        <v>282.230333744122</v>
      </c>
      <c r="AV19" s="5">
        <v>283.72318403195237</v>
      </c>
      <c r="AW19" s="5">
        <v>285.2258248615706</v>
      </c>
      <c r="AX19" s="5">
        <v>286.7378628224555</v>
      </c>
      <c r="AY19" s="5">
        <v>288.25892530323296</v>
      </c>
      <c r="AZ19" s="5">
        <v>289.78865913507354</v>
      </c>
      <c r="BA19" s="5">
        <v>291.32672933990216</v>
      </c>
      <c r="BB19" s="5">
        <v>292.8728179740933</v>
      </c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>
        <v>142.00219440619267</v>
      </c>
      <c r="BR19" s="59">
        <v>156.5885225325085</v>
      </c>
      <c r="BS19" s="59">
        <v>230.5926872910228</v>
      </c>
      <c r="BT19" s="5"/>
      <c r="BU19" s="5"/>
      <c r="BV19" s="5"/>
      <c r="BW19" s="5"/>
      <c r="BX19" s="5">
        <v>171.6150717598896</v>
      </c>
      <c r="BY19" s="5">
        <v>213.84277078320304</v>
      </c>
      <c r="BZ19" s="5">
        <v>662.6979312519868</v>
      </c>
      <c r="CA19" s="5">
        <v>359.40774715712666</v>
      </c>
      <c r="CB19" s="5">
        <v>358.86045425881287</v>
      </c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>
        <v>413.71767696875247</v>
      </c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46"/>
      <c r="ET19" s="5">
        <v>154.38906654062583</v>
      </c>
      <c r="EU19" s="5">
        <v>165.81048299892674</v>
      </c>
      <c r="EV19" s="5">
        <v>177.19104149494262</v>
      </c>
      <c r="EW19" s="5">
        <v>188.5379091687944</v>
      </c>
      <c r="EX19" s="5">
        <v>199.85666945501015</v>
      </c>
      <c r="EY19" s="5">
        <v>211.15173661732365</v>
      </c>
      <c r="EZ19" s="5">
        <v>222.42664655530413</v>
      </c>
      <c r="FA19" s="5">
        <v>233.68426492579167</v>
      </c>
      <c r="FB19" s="5">
        <v>244.9269387664081</v>
      </c>
      <c r="FC19" s="5">
        <v>256.15660874009296</v>
      </c>
      <c r="FD19" s="5">
        <v>267.3748934374969</v>
      </c>
      <c r="FE19" s="59">
        <v>15.497280557393498</v>
      </c>
      <c r="FF19" s="1">
        <v>562.4733544305242</v>
      </c>
      <c r="FG19" s="1">
        <v>552.5696285060786</v>
      </c>
      <c r="FH19" s="1">
        <v>547.0217810390868</v>
      </c>
      <c r="FI19" s="1">
        <v>554.0332022246267</v>
      </c>
    </row>
    <row r="20" spans="1:165" ht="15.75">
      <c r="A20" s="1">
        <v>8</v>
      </c>
      <c r="B20" s="5"/>
      <c r="C20" s="5"/>
      <c r="D20" s="5"/>
      <c r="E20" s="5">
        <v>103.9403059017109</v>
      </c>
      <c r="F20" s="5">
        <v>140.37750434367078</v>
      </c>
      <c r="G20" s="5">
        <v>176.57613117222212</v>
      </c>
      <c r="H20" s="5"/>
      <c r="I20" s="5">
        <v>212.54422289764244</v>
      </c>
      <c r="J20" s="5"/>
      <c r="K20" s="5">
        <v>248.28915469559985</v>
      </c>
      <c r="L20" s="5">
        <v>283.8177070634254</v>
      </c>
      <c r="M20" s="5"/>
      <c r="N20" s="5"/>
      <c r="O20" s="5">
        <v>319.1361245737002</v>
      </c>
      <c r="P20" s="5">
        <v>354.2501677970683</v>
      </c>
      <c r="Q20" s="5">
        <v>389.1651593031772</v>
      </c>
      <c r="R20" s="5">
        <v>423.8860245130098</v>
      </c>
      <c r="S20" s="5">
        <v>458.4173280625952</v>
      </c>
      <c r="T20" s="5">
        <v>492.7633062431284</v>
      </c>
      <c r="U20" s="5">
        <v>526.9278960026862</v>
      </c>
      <c r="V20" s="5">
        <v>560.9147609273394</v>
      </c>
      <c r="W20" s="5">
        <v>594.7273145624401</v>
      </c>
      <c r="X20" s="5">
        <v>628.3687413864357</v>
      </c>
      <c r="Y20" s="5"/>
      <c r="Z20" s="5">
        <v>661.8420157083362</v>
      </c>
      <c r="AA20" s="5">
        <v>695.1499187247545</v>
      </c>
      <c r="AB20" s="5">
        <v>728.2950539422881</v>
      </c>
      <c r="AC20" s="5">
        <v>761.279861145142</v>
      </c>
      <c r="AD20" s="5">
        <v>794.1066290656029</v>
      </c>
      <c r="AE20" s="5"/>
      <c r="AF20" s="5">
        <v>107.42710035820764</v>
      </c>
      <c r="AG20" s="5"/>
      <c r="AH20" s="5">
        <v>157.37485790429454</v>
      </c>
      <c r="AI20" s="5">
        <v>206.45526193091257</v>
      </c>
      <c r="AJ20" s="5">
        <v>254.74302201206729</v>
      </c>
      <c r="AK20" s="5">
        <v>302.3045070422558</v>
      </c>
      <c r="AL20" s="5">
        <v>349.1988775882909</v>
      </c>
      <c r="AM20" s="5">
        <v>395.4790386405805</v>
      </c>
      <c r="AN20" s="5">
        <v>441.19244514181406</v>
      </c>
      <c r="AO20" s="5">
        <v>486.38178616761417</v>
      </c>
      <c r="AP20" s="5">
        <v>531.0855685638793</v>
      </c>
      <c r="AQ20" s="5">
        <v>575.3386168665348</v>
      </c>
      <c r="AR20" s="5">
        <v>191.702994898093</v>
      </c>
      <c r="AS20" s="5">
        <v>215.27468126491777</v>
      </c>
      <c r="AT20" s="5">
        <v>238.6921553162008</v>
      </c>
      <c r="AU20" s="5">
        <v>261.96187314430534</v>
      </c>
      <c r="AV20" s="5">
        <v>285.0899354227322</v>
      </c>
      <c r="AW20" s="5">
        <v>308.08211153209106</v>
      </c>
      <c r="AX20" s="5">
        <v>330.94386174717926</v>
      </c>
      <c r="AY20" s="5">
        <v>353.6803576645529</v>
      </c>
      <c r="AZ20" s="5">
        <v>376.29650103125795</v>
      </c>
      <c r="BA20" s="5">
        <v>398.7969411188374</v>
      </c>
      <c r="BB20" s="5">
        <v>421.18609077207344</v>
      </c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>
        <v>96.44226326411393</v>
      </c>
      <c r="BR20" s="59">
        <v>106.34871930937034</v>
      </c>
      <c r="BS20" s="59">
        <v>156.60941542133304</v>
      </c>
      <c r="BT20" s="5"/>
      <c r="BU20" s="5"/>
      <c r="BV20" s="5"/>
      <c r="BW20" s="5"/>
      <c r="BX20" s="5">
        <v>116.26534927344653</v>
      </c>
      <c r="BY20" s="5">
        <v>534.8931916872433</v>
      </c>
      <c r="BZ20" s="5">
        <v>468.8072435729308</v>
      </c>
      <c r="CA20" s="5">
        <v>248.9531531413986</v>
      </c>
      <c r="CB20" s="5">
        <v>475.9255894707574</v>
      </c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>
        <v>1105.5422607864773</v>
      </c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46"/>
      <c r="ET20" s="5">
        <v>104.22245093141196</v>
      </c>
      <c r="EU20" s="5">
        <v>236.8078226962104</v>
      </c>
      <c r="EV20" s="5">
        <v>367.05130399675636</v>
      </c>
      <c r="EW20" s="5">
        <v>495.36369987976826</v>
      </c>
      <c r="EX20" s="5">
        <v>622.065040795805</v>
      </c>
      <c r="EY20" s="5">
        <v>747.4083428417683</v>
      </c>
      <c r="EZ20" s="5">
        <v>871.5962761710558</v>
      </c>
      <c r="FA20" s="5">
        <v>994.7930940663175</v>
      </c>
      <c r="FB20" s="5">
        <v>1117.1333236727658</v>
      </c>
      <c r="FC20" s="5">
        <v>1238.7281996134348</v>
      </c>
      <c r="FD20" s="5">
        <v>1359.6704960209183</v>
      </c>
      <c r="FE20" s="59">
        <v>10.345731461292857</v>
      </c>
      <c r="FF20" s="4">
        <v>393.91038087549003</v>
      </c>
      <c r="FG20" s="1">
        <v>385.14556480151253</v>
      </c>
      <c r="FH20" s="1">
        <v>381.1969347542457</v>
      </c>
      <c r="FI20" s="1">
        <v>387.7646728805222</v>
      </c>
    </row>
    <row r="21" spans="1:165" ht="15.75">
      <c r="A21" s="1">
        <v>9</v>
      </c>
      <c r="B21" s="5"/>
      <c r="C21" s="5"/>
      <c r="D21" s="5"/>
      <c r="E21" s="5">
        <v>73.5862249251456</v>
      </c>
      <c r="F21" s="5">
        <v>100.57966758422602</v>
      </c>
      <c r="G21" s="5">
        <v>127.39616780218796</v>
      </c>
      <c r="H21" s="5"/>
      <c r="I21" s="5">
        <v>154.0416942504337</v>
      </c>
      <c r="J21" s="5"/>
      <c r="K21" s="5">
        <v>180.52172443083623</v>
      </c>
      <c r="L21" s="5">
        <v>206.8412941809811</v>
      </c>
      <c r="M21" s="5"/>
      <c r="N21" s="5"/>
      <c r="O21" s="5">
        <v>233.0050413101285</v>
      </c>
      <c r="P21" s="5">
        <v>259.0172441619968</v>
      </c>
      <c r="Q21" s="5">
        <v>284.88185577940504</v>
      </c>
      <c r="R21" s="5">
        <v>310.6025342450718</v>
      </c>
      <c r="S21" s="5">
        <v>336.18266968874104</v>
      </c>
      <c r="T21" s="5">
        <v>361.62540838027786</v>
      </c>
      <c r="U21" s="5">
        <v>386.9336742690816</v>
      </c>
      <c r="V21" s="5">
        <v>412.11018828011277</v>
      </c>
      <c r="W21" s="5">
        <v>437.1574856344836</v>
      </c>
      <c r="X21" s="5">
        <v>462.0779314265924</v>
      </c>
      <c r="Y21" s="5"/>
      <c r="Z21" s="5">
        <v>486.8737346591678</v>
      </c>
      <c r="AA21" s="5">
        <v>511.5469609114365</v>
      </c>
      <c r="AB21" s="5">
        <v>536.0995437932417</v>
      </c>
      <c r="AC21" s="5">
        <v>560.5332953187171</v>
      </c>
      <c r="AD21" s="5">
        <v>584.8499153165791</v>
      </c>
      <c r="AE21" s="5"/>
      <c r="AF21" s="5">
        <v>76.11530147026508</v>
      </c>
      <c r="AG21" s="5"/>
      <c r="AH21" s="5">
        <v>113.13466731872165</v>
      </c>
      <c r="AI21" s="5">
        <v>149.50980945883424</v>
      </c>
      <c r="AJ21" s="5">
        <v>185.29621815810552</v>
      </c>
      <c r="AK21" s="5">
        <v>220.5431886743189</v>
      </c>
      <c r="AL21" s="5">
        <v>255.29466230578512</v>
      </c>
      <c r="AM21" s="5">
        <v>289.5899340439299</v>
      </c>
      <c r="AN21" s="5">
        <v>323.4642508768294</v>
      </c>
      <c r="AO21" s="5">
        <v>356.9493199619299</v>
      </c>
      <c r="AP21" s="5">
        <v>390.0737421205858</v>
      </c>
      <c r="AQ21" s="5">
        <v>422.86338315165693</v>
      </c>
      <c r="AR21" s="5">
        <v>137.32201328812138</v>
      </c>
      <c r="AS21" s="5">
        <v>154.79395668168232</v>
      </c>
      <c r="AT21" s="5">
        <v>172.15122294493725</v>
      </c>
      <c r="AU21" s="5">
        <v>189.398613031316</v>
      </c>
      <c r="AV21" s="5">
        <v>206.5406635935984</v>
      </c>
      <c r="AW21" s="5">
        <v>223.58166492474624</v>
      </c>
      <c r="AX21" s="5">
        <v>240.52567745691252</v>
      </c>
      <c r="AY21" s="5">
        <v>257.3765469520266</v>
      </c>
      <c r="AZ21" s="5">
        <v>274.1379185034312</v>
      </c>
      <c r="BA21" s="5">
        <v>290.8132494557404</v>
      </c>
      <c r="BB21" s="5">
        <v>307.4058213391893</v>
      </c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>
        <v>68.44480862361716</v>
      </c>
      <c r="BR21" s="59">
        <v>75.47539319522737</v>
      </c>
      <c r="BS21" s="59">
        <v>111.14527080119099</v>
      </c>
      <c r="BT21" s="5"/>
      <c r="BU21" s="5"/>
      <c r="BV21" s="5"/>
      <c r="BW21" s="5"/>
      <c r="BX21" s="5">
        <v>82.38146791055937</v>
      </c>
      <c r="BY21" s="5">
        <v>392.3900890645008</v>
      </c>
      <c r="BZ21" s="5">
        <v>342.7709139099159</v>
      </c>
      <c r="CA21" s="5">
        <v>178.75934794958593</v>
      </c>
      <c r="CB21" s="5">
        <v>347.2332961162658</v>
      </c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>
        <v>812.6921375709524</v>
      </c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46"/>
      <c r="ET21" s="5">
        <v>73.61759828038626</v>
      </c>
      <c r="EU21" s="5">
        <v>171.85014969907795</v>
      </c>
      <c r="EV21" s="5">
        <v>268.34360964142826</v>
      </c>
      <c r="EW21" s="5">
        <v>363.403042569713</v>
      </c>
      <c r="EX21" s="5">
        <v>457.2661035908778</v>
      </c>
      <c r="EY21" s="5">
        <v>550.1206828493232</v>
      </c>
      <c r="EZ21" s="5">
        <v>642.1172835140328</v>
      </c>
      <c r="FA21" s="5">
        <v>733.3778803264296</v>
      </c>
      <c r="FB21" s="5">
        <v>824.0023733523564</v>
      </c>
      <c r="FC21" s="5">
        <v>914.0733655947056</v>
      </c>
      <c r="FD21" s="5">
        <v>1003.6597512676525</v>
      </c>
      <c r="FE21" s="59">
        <v>7.290326069869577</v>
      </c>
      <c r="FF21" s="33">
        <v>285.44223387321233</v>
      </c>
      <c r="FG21" s="1">
        <v>278.2028739526404</v>
      </c>
      <c r="FH21" s="1">
        <v>275.31106597018885</v>
      </c>
      <c r="FI21" s="1">
        <v>280.84160503744533</v>
      </c>
    </row>
    <row r="22" spans="1:165" ht="15.75">
      <c r="A22" s="1">
        <v>10</v>
      </c>
      <c r="B22" s="5"/>
      <c r="C22" s="5"/>
      <c r="D22" s="5"/>
      <c r="E22" s="5">
        <v>54.08011464968788</v>
      </c>
      <c r="F22" s="5">
        <v>74.54402077151366</v>
      </c>
      <c r="G22" s="5">
        <v>94.87368396230127</v>
      </c>
      <c r="H22" s="5"/>
      <c r="I22" s="5">
        <v>115.07363663274558</v>
      </c>
      <c r="J22" s="5"/>
      <c r="K22" s="5">
        <v>135.14803821572494</v>
      </c>
      <c r="L22" s="5">
        <v>155.10071275893645</v>
      </c>
      <c r="M22" s="5"/>
      <c r="N22" s="5"/>
      <c r="O22" s="5">
        <v>174.93518206059534</v>
      </c>
      <c r="P22" s="5">
        <v>194.65469495273132</v>
      </c>
      <c r="Q22" s="5">
        <v>214.26225324468209</v>
      </c>
      <c r="R22" s="5">
        <v>233.7606347628885</v>
      </c>
      <c r="S22" s="5">
        <v>253.15241385920743</v>
      </c>
      <c r="T22" s="5">
        <v>272.4399797064087</v>
      </c>
      <c r="U22" s="5">
        <v>291.62555265448907</v>
      </c>
      <c r="V22" s="5">
        <v>310.71119888343407</v>
      </c>
      <c r="W22" s="5">
        <v>329.6988435558986</v>
      </c>
      <c r="X22" s="5">
        <v>348.59028264596503</v>
      </c>
      <c r="Y22" s="5"/>
      <c r="Z22" s="5">
        <v>367.3871935968897</v>
      </c>
      <c r="AA22" s="5">
        <v>386.09114494088806</v>
      </c>
      <c r="AB22" s="5">
        <v>404.7036049970118</v>
      </c>
      <c r="AC22" s="5">
        <v>423.2259497485721</v>
      </c>
      <c r="AD22" s="5">
        <v>441.65946998900245</v>
      </c>
      <c r="AE22" s="5"/>
      <c r="AF22" s="5">
        <v>55.95678674153565</v>
      </c>
      <c r="AG22" s="5"/>
      <c r="AH22" s="5">
        <v>84.03004348678371</v>
      </c>
      <c r="AI22" s="5">
        <v>111.6140679571908</v>
      </c>
      <c r="AJ22" s="5">
        <v>138.75100021908827</v>
      </c>
      <c r="AK22" s="5">
        <v>165.47827576389304</v>
      </c>
      <c r="AL22" s="5">
        <v>191.82926421314116</v>
      </c>
      <c r="AM22" s="5">
        <v>217.83380671951934</v>
      </c>
      <c r="AN22" s="5">
        <v>243.51867032673368</v>
      </c>
      <c r="AO22" s="5">
        <v>268.9079338828075</v>
      </c>
      <c r="AP22" s="5">
        <v>294.02331724174854</v>
      </c>
      <c r="AQ22" s="5">
        <v>318.88446324416145</v>
      </c>
      <c r="AR22" s="5">
        <v>101.86595352333684</v>
      </c>
      <c r="AS22" s="5">
        <v>115.11592191883733</v>
      </c>
      <c r="AT22" s="5">
        <v>128.27874745506566</v>
      </c>
      <c r="AU22" s="5">
        <v>141.35807836430655</v>
      </c>
      <c r="AV22" s="5">
        <v>154.35736203745404</v>
      </c>
      <c r="AW22" s="5">
        <v>167.27985865720362</v>
      </c>
      <c r="AX22" s="5">
        <v>180.12865373560777</v>
      </c>
      <c r="AY22" s="5">
        <v>192.90666965736264</v>
      </c>
      <c r="AZ22" s="5">
        <v>205.61667631961637</v>
      </c>
      <c r="BA22" s="5">
        <v>218.26130094973638</v>
      </c>
      <c r="BB22" s="5">
        <v>230.84303717419138</v>
      </c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>
        <v>50.35120636971722</v>
      </c>
      <c r="BR22" s="59">
        <v>55.52323361011113</v>
      </c>
      <c r="BS22" s="59">
        <v>81.76366593269789</v>
      </c>
      <c r="BT22" s="5"/>
      <c r="BU22" s="5"/>
      <c r="BV22" s="5"/>
      <c r="BW22" s="5"/>
      <c r="BX22" s="5">
        <v>60.521765508209995</v>
      </c>
      <c r="BY22" s="5">
        <v>295.48175638595745</v>
      </c>
      <c r="BZ22" s="5">
        <v>256.4601477716337</v>
      </c>
      <c r="CA22" s="5">
        <v>132.82205831491476</v>
      </c>
      <c r="CB22" s="5">
        <v>260.74597525017555</v>
      </c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>
        <v>612.932257942692</v>
      </c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46"/>
      <c r="ET22" s="5">
        <v>54.053115917616935</v>
      </c>
      <c r="EU22" s="5">
        <v>128.52837159460228</v>
      </c>
      <c r="EV22" s="5">
        <v>201.68318317093122</v>
      </c>
      <c r="EW22" s="5">
        <v>273.7491776627855</v>
      </c>
      <c r="EX22" s="5">
        <v>344.90680002560663</v>
      </c>
      <c r="EY22" s="5">
        <v>415.2987100539601</v>
      </c>
      <c r="EZ22" s="5">
        <v>485.0391806451131</v>
      </c>
      <c r="FA22" s="5">
        <v>554.2208238496289</v>
      </c>
      <c r="FB22" s="5">
        <v>622.919491026905</v>
      </c>
      <c r="FC22" s="5">
        <v>691.1979003544209</v>
      </c>
      <c r="FD22" s="5">
        <v>759.1083613052059</v>
      </c>
      <c r="FE22" s="59">
        <v>5.327285715237287</v>
      </c>
      <c r="FF22" s="1">
        <v>220.92937965839084</v>
      </c>
      <c r="FG22" s="1">
        <v>208.5566207350599</v>
      </c>
      <c r="FH22" s="1">
        <v>206.35785796038454</v>
      </c>
      <c r="FI22" s="1">
        <v>210.92580820703873</v>
      </c>
    </row>
    <row r="23" spans="1:165" ht="15.75">
      <c r="A23" s="1">
        <v>11</v>
      </c>
      <c r="B23" s="5"/>
      <c r="C23" s="5"/>
      <c r="D23" s="5"/>
      <c r="E23" s="5">
        <v>40.84645557705389</v>
      </c>
      <c r="F23" s="5">
        <v>56.66777395889491</v>
      </c>
      <c r="G23" s="5">
        <v>72.38524721274811</v>
      </c>
      <c r="H23" s="5"/>
      <c r="I23" s="5">
        <v>88.00238374722507</v>
      </c>
      <c r="J23" s="5"/>
      <c r="K23" s="5">
        <v>103.52240325954921</v>
      </c>
      <c r="L23" s="5">
        <v>118.94826583493233</v>
      </c>
      <c r="M23" s="5"/>
      <c r="N23" s="5"/>
      <c r="O23" s="5">
        <v>134.28269759596532</v>
      </c>
      <c r="P23" s="5">
        <v>149.52821336997468</v>
      </c>
      <c r="Q23" s="5">
        <v>164.68713677113396</v>
      </c>
      <c r="R23" s="5">
        <v>179.7616180349056</v>
      </c>
      <c r="S23" s="5">
        <v>194.75364989293553</v>
      </c>
      <c r="T23" s="5">
        <v>209.66508173507043</v>
      </c>
      <c r="U23" s="5">
        <v>224.49763227030954</v>
      </c>
      <c r="V23" s="5">
        <v>239.25290086908547</v>
      </c>
      <c r="W23" s="5">
        <v>253.93237774437586</v>
      </c>
      <c r="X23" s="5">
        <v>268.53745310800423</v>
      </c>
      <c r="Y23" s="5"/>
      <c r="Z23" s="5">
        <v>283.06942542049444</v>
      </c>
      <c r="AA23" s="5">
        <v>297.5295088374699</v>
      </c>
      <c r="AB23" s="5">
        <v>311.91883994242943</v>
      </c>
      <c r="AC23" s="5">
        <v>326.23848384443363</v>
      </c>
      <c r="AD23" s="5">
        <v>340.48943970951217</v>
      </c>
      <c r="AE23" s="5"/>
      <c r="AF23" s="5">
        <v>42.29959770645501</v>
      </c>
      <c r="AG23" s="5"/>
      <c r="AH23" s="5">
        <v>64.0085945720133</v>
      </c>
      <c r="AI23" s="5">
        <v>85.33888805201285</v>
      </c>
      <c r="AJ23" s="5">
        <v>106.32309779688978</v>
      </c>
      <c r="AK23" s="5">
        <v>126.99020175447927</v>
      </c>
      <c r="AL23" s="5">
        <v>147.3660305768057</v>
      </c>
      <c r="AM23" s="5">
        <v>167.47368360978834</v>
      </c>
      <c r="AN23" s="5">
        <v>187.33388060270426</v>
      </c>
      <c r="AO23" s="5">
        <v>206.96526043474364</v>
      </c>
      <c r="AP23" s="5">
        <v>226.38463594240483</v>
      </c>
      <c r="AQ23" s="5">
        <v>245.60721219416246</v>
      </c>
      <c r="AR23" s="5">
        <v>77.6262871901599</v>
      </c>
      <c r="AS23" s="5">
        <v>87.87224501022737</v>
      </c>
      <c r="AT23" s="5">
        <v>98.05072788037606</v>
      </c>
      <c r="AU23" s="5">
        <v>108.16456063665976</v>
      </c>
      <c r="AV23" s="5">
        <v>118.21641260310412</v>
      </c>
      <c r="AW23" s="5">
        <v>128.20880814792417</v>
      </c>
      <c r="AX23" s="5">
        <v>138.14413639138692</v>
      </c>
      <c r="AY23" s="5">
        <v>148.0246601438093</v>
      </c>
      <c r="AZ23" s="5">
        <v>157.85252414399062</v>
      </c>
      <c r="BA23" s="5">
        <v>167.62976266113571</v>
      </c>
      <c r="BB23" s="5">
        <v>177.35830651691478</v>
      </c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>
        <v>38.12846995225043</v>
      </c>
      <c r="BR23" s="59">
        <v>42.04498952438491</v>
      </c>
      <c r="BS23" s="59">
        <v>61.91556676536133</v>
      </c>
      <c r="BT23" s="5"/>
      <c r="BU23" s="5"/>
      <c r="BV23" s="5"/>
      <c r="BW23" s="5"/>
      <c r="BX23" s="5">
        <v>45.740415227439186</v>
      </c>
      <c r="BY23" s="5">
        <v>227.3618663163347</v>
      </c>
      <c r="BZ23" s="5">
        <v>197.86950270497326</v>
      </c>
      <c r="CA23" s="5">
        <v>101.38023940986484</v>
      </c>
      <c r="CB23" s="5">
        <v>200.35800225796987</v>
      </c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>
        <v>472.12999190089977</v>
      </c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46"/>
      <c r="ET23" s="5">
        <v>40.72677840126636</v>
      </c>
      <c r="EU23" s="5">
        <v>98.30979949143956</v>
      </c>
      <c r="EV23" s="5">
        <v>154.87069568518493</v>
      </c>
      <c r="EW23" s="5">
        <v>210.58876403855126</v>
      </c>
      <c r="EX23" s="5">
        <v>265.60368277138883</v>
      </c>
      <c r="EY23" s="5">
        <v>320.0258814942144</v>
      </c>
      <c r="EZ23" s="5">
        <v>373.9438161842449</v>
      </c>
      <c r="FA23" s="5">
        <v>427.42917566385665</v>
      </c>
      <c r="FB23" s="5">
        <v>480.5406746963855</v>
      </c>
      <c r="FC23" s="5">
        <v>533.3268619561966</v>
      </c>
      <c r="FD23" s="5">
        <v>585.8282289829739</v>
      </c>
      <c r="FE23" s="59">
        <v>4.02155248433552</v>
      </c>
      <c r="FF23" s="1">
        <v>172.97527598158018</v>
      </c>
      <c r="FG23" s="1">
        <v>160.3034700658743</v>
      </c>
      <c r="FH23" s="1">
        <v>158.5951611763101</v>
      </c>
      <c r="FI23" s="1">
        <v>162.2074780688625</v>
      </c>
    </row>
    <row r="24" spans="1:165" ht="15.75">
      <c r="A24" s="1">
        <v>12</v>
      </c>
      <c r="B24" s="5"/>
      <c r="C24" s="5"/>
      <c r="D24" s="5"/>
      <c r="E24" s="5">
        <v>31.616720148834595</v>
      </c>
      <c r="F24" s="5">
        <v>44.22417246105901</v>
      </c>
      <c r="G24" s="5">
        <v>56.74881866011539</v>
      </c>
      <c r="H24" s="5"/>
      <c r="I24" s="5">
        <v>69.19345858411732</v>
      </c>
      <c r="J24" s="5"/>
      <c r="K24" s="5">
        <v>81.56066166895401</v>
      </c>
      <c r="L24" s="5">
        <v>93.85279017065461</v>
      </c>
      <c r="M24" s="5"/>
      <c r="N24" s="5"/>
      <c r="O24" s="5">
        <v>106.07201963453824</v>
      </c>
      <c r="P24" s="5">
        <v>118.22035698459163</v>
      </c>
      <c r="Q24" s="5">
        <v>130.29965654972708</v>
      </c>
      <c r="R24" s="5">
        <v>142.31163429631775</v>
      </c>
      <c r="S24" s="5">
        <v>154.25788049694313</v>
      </c>
      <c r="T24" s="5">
        <v>166.13987103219546</v>
      </c>
      <c r="U24" s="5">
        <v>177.95897749458157</v>
      </c>
      <c r="V24" s="5">
        <v>189.71647624007673</v>
      </c>
      <c r="W24" s="5">
        <v>201.41355651302325</v>
      </c>
      <c r="X24" s="5">
        <v>213.05132775319305</v>
      </c>
      <c r="Y24" s="5"/>
      <c r="Z24" s="5">
        <v>224.63082617947225</v>
      </c>
      <c r="AA24" s="5">
        <v>236.1530207323598</v>
      </c>
      <c r="AB24" s="5">
        <v>247.61881844696788</v>
      </c>
      <c r="AC24" s="5">
        <v>259.029069319199</v>
      </c>
      <c r="AD24" s="5">
        <v>270.3845707200096</v>
      </c>
      <c r="AE24" s="5"/>
      <c r="AF24" s="5">
        <v>32.745927710349875</v>
      </c>
      <c r="AG24" s="5"/>
      <c r="AH24" s="5">
        <v>50.049844338783906</v>
      </c>
      <c r="AI24" s="5">
        <v>67.05152166345162</v>
      </c>
      <c r="AJ24" s="5">
        <v>83.77699309417419</v>
      </c>
      <c r="AK24" s="5">
        <v>100.24938563512492</v>
      </c>
      <c r="AL24" s="5">
        <v>116.48931446583855</v>
      </c>
      <c r="AM24" s="5">
        <v>132.51521493834602</v>
      </c>
      <c r="AN24" s="5">
        <v>148.34362327290438</v>
      </c>
      <c r="AO24" s="5">
        <v>163.98941496860948</v>
      </c>
      <c r="AP24" s="5">
        <v>179.4660081785366</v>
      </c>
      <c r="AQ24" s="5">
        <v>194.78553791252398</v>
      </c>
      <c r="AR24" s="5">
        <v>60.50427507460619</v>
      </c>
      <c r="AS24" s="5">
        <v>68.67178640766866</v>
      </c>
      <c r="AT24" s="5">
        <v>76.7854035656004</v>
      </c>
      <c r="AU24" s="5">
        <v>84.84738282586709</v>
      </c>
      <c r="AV24" s="5">
        <v>92.8598562540233</v>
      </c>
      <c r="AW24" s="5">
        <v>100.82484013526579</v>
      </c>
      <c r="AX24" s="5">
        <v>108.74424272838151</v>
      </c>
      <c r="AY24" s="5">
        <v>116.61987140478247</v>
      </c>
      <c r="AZ24" s="5">
        <v>124.45343922877763</v>
      </c>
      <c r="BA24" s="5">
        <v>132.24657102944684</v>
      </c>
      <c r="BB24" s="5">
        <v>140.00080900936112</v>
      </c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>
        <v>29.52508281411284</v>
      </c>
      <c r="BR24" s="59">
        <v>32.5578707768918</v>
      </c>
      <c r="BS24" s="59">
        <v>47.94480970569683</v>
      </c>
      <c r="BT24" s="5"/>
      <c r="BU24" s="5"/>
      <c r="BV24" s="5"/>
      <c r="BW24" s="5"/>
      <c r="BX24" s="5">
        <v>35.39721236914458</v>
      </c>
      <c r="BY24" s="5">
        <v>180.09238420085288</v>
      </c>
      <c r="BZ24" s="5">
        <v>155.85848938481428</v>
      </c>
      <c r="CA24" s="5">
        <v>79.12081897743141</v>
      </c>
      <c r="CB24" s="5">
        <v>158.1110568319115</v>
      </c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>
        <v>374.312698501894</v>
      </c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46"/>
      <c r="ET24" s="5">
        <v>31.51179336980578</v>
      </c>
      <c r="EU24" s="5">
        <v>77.40007596471274</v>
      </c>
      <c r="EV24" s="5">
        <v>122.47277657097737</v>
      </c>
      <c r="EW24" s="5">
        <v>166.87296131490285</v>
      </c>
      <c r="EX24" s="5">
        <v>210.71208334738463</v>
      </c>
      <c r="EY24" s="5">
        <v>254.0782575374226</v>
      </c>
      <c r="EZ24" s="5">
        <v>297.04206537858755</v>
      </c>
      <c r="FA24" s="5">
        <v>339.6607093835289</v>
      </c>
      <c r="FB24" s="5">
        <v>381.981039701002</v>
      </c>
      <c r="FC24" s="5">
        <v>424.0417946735743</v>
      </c>
      <c r="FD24" s="5">
        <v>465.8752836311272</v>
      </c>
      <c r="FE24" s="59">
        <v>3.1243460151604636</v>
      </c>
      <c r="FF24" s="1">
        <v>137.68623616616517</v>
      </c>
      <c r="FG24" s="1">
        <v>126.04260522346001</v>
      </c>
      <c r="FH24" s="1">
        <v>124.68461130102436</v>
      </c>
      <c r="FI24" s="1">
        <v>127.60438976753537</v>
      </c>
    </row>
    <row r="25" spans="1:165" ht="15.75">
      <c r="A25" s="1">
        <v>13</v>
      </c>
      <c r="B25" s="5"/>
      <c r="C25" s="5"/>
      <c r="D25" s="5"/>
      <c r="E25" s="5">
        <v>24.94635780219499</v>
      </c>
      <c r="F25" s="5">
        <v>35.08012359312662</v>
      </c>
      <c r="G25" s="5">
        <v>45.14730268261052</v>
      </c>
      <c r="H25" s="5"/>
      <c r="I25" s="5">
        <v>55.15014761579065</v>
      </c>
      <c r="J25" s="5"/>
      <c r="K25" s="5">
        <v>65.09072557301815</v>
      </c>
      <c r="L25" s="5">
        <v>74.97093705286882</v>
      </c>
      <c r="M25" s="5"/>
      <c r="N25" s="5"/>
      <c r="O25" s="5">
        <v>84.79253234012523</v>
      </c>
      <c r="P25" s="5">
        <v>94.55712605916824</v>
      </c>
      <c r="Q25" s="5">
        <v>104.26621006753288</v>
      </c>
      <c r="R25" s="5">
        <v>113.92116490636626</v>
      </c>
      <c r="S25" s="5">
        <v>123.52326999277435</v>
      </c>
      <c r="T25" s="5">
        <v>133.07371271242957</v>
      </c>
      <c r="U25" s="5">
        <v>142.5735965484317</v>
      </c>
      <c r="V25" s="5">
        <v>152.02394836352693</v>
      </c>
      <c r="W25" s="5">
        <v>161.42572493680737</v>
      </c>
      <c r="X25" s="5">
        <v>170.77981884243948</v>
      </c>
      <c r="Y25" s="5"/>
      <c r="Z25" s="5">
        <v>180.08706374641588</v>
      </c>
      <c r="AA25" s="5">
        <v>189.34823918745528</v>
      </c>
      <c r="AB25" s="5">
        <v>198.56407489972605</v>
      </c>
      <c r="AC25" s="5">
        <v>207.73525472781654</v>
      </c>
      <c r="AD25" s="5">
        <v>216.86242017812944</v>
      </c>
      <c r="AE25" s="5"/>
      <c r="AF25" s="5">
        <v>25.842800989055544</v>
      </c>
      <c r="AG25" s="5"/>
      <c r="AH25" s="5">
        <v>39.75390912691576</v>
      </c>
      <c r="AI25" s="5">
        <v>53.42184932534932</v>
      </c>
      <c r="AJ25" s="5">
        <v>66.86756687685649</v>
      </c>
      <c r="AK25" s="5">
        <v>80.10966871269957</v>
      </c>
      <c r="AL25" s="5">
        <v>93.1647408647609</v>
      </c>
      <c r="AM25" s="5">
        <v>106.04761557527402</v>
      </c>
      <c r="AN25" s="5">
        <v>118.77159713178766</v>
      </c>
      <c r="AO25" s="5">
        <v>131.34865368145537</v>
      </c>
      <c r="AP25" s="5">
        <v>143.789580857385</v>
      </c>
      <c r="AQ25" s="5">
        <v>156.10414193424177</v>
      </c>
      <c r="AR25" s="5">
        <v>48.01430723494392</v>
      </c>
      <c r="AS25" s="5">
        <v>54.58050359795935</v>
      </c>
      <c r="AT25" s="5">
        <v>61.10332345597025</v>
      </c>
      <c r="AU25" s="5">
        <v>67.58458276460718</v>
      </c>
      <c r="AV25" s="5">
        <v>74.0259975080553</v>
      </c>
      <c r="AW25" s="5">
        <v>80.42919048515543</v>
      </c>
      <c r="AX25" s="5">
        <v>86.79569755013708</v>
      </c>
      <c r="AY25" s="5">
        <v>93.12697335844139</v>
      </c>
      <c r="AZ25" s="5">
        <v>99.42439666282577</v>
      </c>
      <c r="BA25" s="5">
        <v>105.6892752002867</v>
      </c>
      <c r="BB25" s="5">
        <v>111.92285020621516</v>
      </c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>
        <v>23.311091323357353</v>
      </c>
      <c r="BR25" s="60">
        <v>25.70558408769013</v>
      </c>
      <c r="BS25" s="60">
        <v>37.854113553790256</v>
      </c>
      <c r="BT25" s="5"/>
      <c r="BU25" s="5"/>
      <c r="BV25" s="5"/>
      <c r="BW25" s="5"/>
      <c r="BX25" s="5">
        <v>27.95190207274834</v>
      </c>
      <c r="BY25" s="5">
        <v>144.24027313552884</v>
      </c>
      <c r="BZ25" s="5">
        <v>124.9817058727902</v>
      </c>
      <c r="CA25" s="5">
        <v>62.87585687938137</v>
      </c>
      <c r="CB25" s="5">
        <v>126.4002524985079</v>
      </c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>
        <v>300.0535101978137</v>
      </c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46"/>
      <c r="ET25" s="5">
        <v>24.848352671172375</v>
      </c>
      <c r="EU25" s="33">
        <v>61.73439583309535</v>
      </c>
      <c r="EV25" s="33">
        <v>97.96432290529927</v>
      </c>
      <c r="EW25" s="33">
        <v>133.653227144708</v>
      </c>
      <c r="EX25" s="33">
        <v>168.8907699300312</v>
      </c>
      <c r="EY25" s="33">
        <v>203.74783755363347</v>
      </c>
      <c r="EZ25" s="33">
        <v>238.2812111291407</v>
      </c>
      <c r="FA25" s="33">
        <v>272.5369087018803</v>
      </c>
      <c r="FB25" s="33">
        <v>306.5526200894698</v>
      </c>
      <c r="FC25" s="33">
        <v>340.35950935659145</v>
      </c>
      <c r="FD25" s="33">
        <v>373.9835685818814</v>
      </c>
      <c r="FE25" s="59">
        <v>2.484800924548494</v>
      </c>
      <c r="FF25" s="1">
        <v>110.67919575545218</v>
      </c>
      <c r="FG25" s="10">
        <v>101.1614191734863</v>
      </c>
      <c r="FH25" s="10">
        <v>100.05911003747262</v>
      </c>
      <c r="FI25" s="10">
        <v>102.45090724040995</v>
      </c>
    </row>
    <row r="26" spans="1:165" ht="15.75">
      <c r="A26" s="1">
        <v>14</v>
      </c>
      <c r="B26" s="5"/>
      <c r="C26" s="5"/>
      <c r="D26" s="5"/>
      <c r="E26" s="5">
        <v>20.133621022978385</v>
      </c>
      <c r="F26" s="5">
        <v>28.424227865934263</v>
      </c>
      <c r="G26" s="5">
        <v>36.66034257278251</v>
      </c>
      <c r="H26" s="5"/>
      <c r="I26" s="5">
        <v>44.84380920343165</v>
      </c>
      <c r="J26" s="5"/>
      <c r="K26" s="5">
        <v>52.97632006776478</v>
      </c>
      <c r="L26" s="5">
        <v>61.05943102060649</v>
      </c>
      <c r="M26" s="5"/>
      <c r="N26" s="5"/>
      <c r="O26" s="5">
        <v>69.09457494333755</v>
      </c>
      <c r="P26" s="5">
        <v>77.08307365811808</v>
      </c>
      <c r="Q26" s="5">
        <v>85.02614848327637</v>
      </c>
      <c r="R26" s="5">
        <v>92.92492960729646</v>
      </c>
      <c r="S26" s="5">
        <v>100.78046443284539</v>
      </c>
      <c r="T26" s="5">
        <v>108.5937250204922</v>
      </c>
      <c r="U26" s="5">
        <v>116.3656147434499</v>
      </c>
      <c r="V26" s="5">
        <v>124.09697424920861</v>
      </c>
      <c r="W26" s="5">
        <v>131.78858681084495</v>
      </c>
      <c r="X26" s="5">
        <v>139.44118313967905</v>
      </c>
      <c r="Y26" s="5"/>
      <c r="Z26" s="5">
        <v>147.055445721493</v>
      </c>
      <c r="AA26" s="5">
        <v>154.63201273044356</v>
      </c>
      <c r="AB26" s="5">
        <v>162.17148156788707</v>
      </c>
      <c r="AC26" s="5">
        <v>169.6744120673933</v>
      </c>
      <c r="AD26" s="5">
        <v>177.14132940211638</v>
      </c>
      <c r="AE26" s="5"/>
      <c r="AF26" s="5">
        <v>20.87548135670648</v>
      </c>
      <c r="AG26" s="5"/>
      <c r="AH26" s="5">
        <v>32.25764604962107</v>
      </c>
      <c r="AI26" s="5">
        <v>43.440743476145</v>
      </c>
      <c r="AJ26" s="5">
        <v>54.441920313309794</v>
      </c>
      <c r="AK26" s="5">
        <v>65.2764089595601</v>
      </c>
      <c r="AL26" s="5">
        <v>75.95778742207428</v>
      </c>
      <c r="AM26" s="5">
        <v>86.49819798376534</v>
      </c>
      <c r="AN26" s="5">
        <v>96.90853208106122</v>
      </c>
      <c r="AO26" s="5">
        <v>107.19858733096379</v>
      </c>
      <c r="AP26" s="5">
        <v>117.37720148230126</v>
      </c>
      <c r="AQ26" s="5">
        <v>127.45236715286364</v>
      </c>
      <c r="AR26" s="5">
        <v>38.91551028810845</v>
      </c>
      <c r="AS26" s="5">
        <v>44.288149862098805</v>
      </c>
      <c r="AT26" s="5">
        <v>49.62526876409415</v>
      </c>
      <c r="AU26" s="5">
        <v>54.928354065593304</v>
      </c>
      <c r="AV26" s="5">
        <v>60.19881097228042</v>
      </c>
      <c r="AW26" s="5">
        <v>65.4379683811086</v>
      </c>
      <c r="AX26" s="5">
        <v>70.64708399078626</v>
      </c>
      <c r="AY26" s="5">
        <v>75.82734900698532</v>
      </c>
      <c r="AZ26" s="5">
        <v>80.9798924792789</v>
      </c>
      <c r="BA26" s="5">
        <v>86.10578530300316</v>
      </c>
      <c r="BB26" s="5">
        <v>91.20604391586294</v>
      </c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>
        <v>18.864467502359187</v>
      </c>
      <c r="BR26" s="59">
        <v>20.802207366649856</v>
      </c>
      <c r="BS26" s="59">
        <v>30.63338756047753</v>
      </c>
      <c r="BT26" s="5"/>
      <c r="BU26" s="5"/>
      <c r="BV26" s="5"/>
      <c r="BW26" s="5"/>
      <c r="BX26" s="5">
        <v>22.566693813129675</v>
      </c>
      <c r="BY26" s="5">
        <v>117.69453861190884</v>
      </c>
      <c r="BZ26" s="5">
        <v>101.94698869864312</v>
      </c>
      <c r="CA26" s="5">
        <v>50.98481315119472</v>
      </c>
      <c r="CB26" s="5">
        <v>102.98535487566939</v>
      </c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>
        <v>244.6986037810968</v>
      </c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46"/>
      <c r="ET26" s="5">
        <v>20.0034575578845</v>
      </c>
      <c r="EU26" s="5">
        <v>50.18208112513138</v>
      </c>
      <c r="EV26" s="5">
        <v>79.82353668770116</v>
      </c>
      <c r="EW26" s="5">
        <v>109.02205210578857</v>
      </c>
      <c r="EX26" s="5">
        <v>137.85103393755114</v>
      </c>
      <c r="EY26" s="5">
        <v>166.36851741307265</v>
      </c>
      <c r="EZ26" s="5">
        <v>194.62098972873136</v>
      </c>
      <c r="FA26" s="5">
        <v>222.6461262623682</v>
      </c>
      <c r="FB26" s="5">
        <v>250.47478399865938</v>
      </c>
      <c r="FC26" s="5">
        <v>278.1324772310436</v>
      </c>
      <c r="FD26" s="5">
        <v>305.64048590256334</v>
      </c>
      <c r="FE26" s="59">
        <v>2.0227642667779793</v>
      </c>
      <c r="FF26" s="1">
        <v>90.66845852085966</v>
      </c>
      <c r="FG26" s="1">
        <v>82.6359997468276</v>
      </c>
      <c r="FH26" s="1">
        <v>81.72989015898456</v>
      </c>
      <c r="FI26" s="1">
        <v>84.08094541379488</v>
      </c>
    </row>
    <row r="28" spans="1:165" ht="15.75">
      <c r="A28" s="1" t="s">
        <v>135</v>
      </c>
      <c r="C28" s="4">
        <v>3.563</v>
      </c>
      <c r="D28" s="4">
        <v>3.4729</v>
      </c>
      <c r="E28" s="4">
        <v>3.213</v>
      </c>
      <c r="F28" s="4">
        <v>3.2870062499999997</v>
      </c>
      <c r="G28" s="4">
        <v>3.3477949999999996</v>
      </c>
      <c r="H28" s="4">
        <v>3.35992665</v>
      </c>
      <c r="I28" s="4">
        <v>3.40836625</v>
      </c>
      <c r="J28" s="4">
        <v>3.43253385</v>
      </c>
      <c r="K28" s="4">
        <v>3.46872</v>
      </c>
      <c r="L28" s="4">
        <v>3.52885625</v>
      </c>
      <c r="M28" s="4">
        <v>3.55284985</v>
      </c>
      <c r="N28" s="4">
        <v>3.5648336</v>
      </c>
      <c r="O28" s="4">
        <v>3.588775</v>
      </c>
      <c r="P28" s="4">
        <v>3.64847625</v>
      </c>
      <c r="Q28" s="4">
        <v>3.70796</v>
      </c>
      <c r="R28" s="1">
        <v>3.7672262499999998</v>
      </c>
      <c r="S28" s="4">
        <v>3.826275</v>
      </c>
      <c r="T28" s="1">
        <v>3.8851062499999998</v>
      </c>
      <c r="U28" s="4">
        <v>3.94372</v>
      </c>
      <c r="V28" s="1">
        <v>4.002116249999999</v>
      </c>
      <c r="W28" s="4">
        <v>4.060295</v>
      </c>
      <c r="X28" s="4">
        <v>4.11825625</v>
      </c>
      <c r="Y28" s="4">
        <v>4.16446865</v>
      </c>
      <c r="Z28" s="4">
        <v>4.176</v>
      </c>
      <c r="AA28" s="1">
        <v>4.23352625</v>
      </c>
      <c r="AB28" s="4">
        <v>4.2908349999999995</v>
      </c>
      <c r="AC28" s="1">
        <v>4.3479262499999995</v>
      </c>
      <c r="AD28" s="4">
        <v>4.393</v>
      </c>
      <c r="AE28" s="4">
        <v>4.107</v>
      </c>
      <c r="AF28" s="4">
        <v>3.209</v>
      </c>
      <c r="AG28" s="4">
        <v>3.2435500000000004</v>
      </c>
      <c r="AH28" s="4">
        <v>3.2781000000000002</v>
      </c>
      <c r="AI28" s="4">
        <v>3.3472</v>
      </c>
      <c r="AJ28" s="4">
        <v>3.4162999999999997</v>
      </c>
      <c r="AK28" s="4">
        <v>3.4854000000000003</v>
      </c>
      <c r="AL28" s="4">
        <v>3.5545</v>
      </c>
      <c r="AM28" s="4">
        <v>3.6235999999999997</v>
      </c>
      <c r="AN28" s="4">
        <v>3.6927</v>
      </c>
      <c r="AO28" s="4">
        <v>3.7618</v>
      </c>
      <c r="AP28" s="4">
        <v>3.8308999999999997</v>
      </c>
      <c r="AQ28" s="4">
        <v>3.9</v>
      </c>
      <c r="AR28" s="4">
        <v>3.277</v>
      </c>
      <c r="AS28" s="4">
        <v>3.3125</v>
      </c>
      <c r="AT28" s="4">
        <v>3.3480000000000003</v>
      </c>
      <c r="AU28" s="4">
        <v>3.3834999999999997</v>
      </c>
      <c r="AV28" s="4">
        <v>3.419</v>
      </c>
      <c r="AW28" s="4">
        <v>3.4545000000000003</v>
      </c>
      <c r="AX28" s="4">
        <v>3.49</v>
      </c>
      <c r="AY28" s="4">
        <v>3.5254999999999996</v>
      </c>
      <c r="AZ28" s="4">
        <v>3.5610000000000004</v>
      </c>
      <c r="BA28" s="4">
        <v>3.5965000000000003</v>
      </c>
      <c r="BB28" s="4">
        <v>3.632</v>
      </c>
      <c r="BC28" s="4">
        <v>3.4</v>
      </c>
      <c r="BD28" s="4">
        <v>2.909</v>
      </c>
      <c r="BE28" s="4">
        <v>2.76</v>
      </c>
      <c r="BF28" s="4">
        <v>2.746</v>
      </c>
      <c r="BG28" s="4">
        <v>2.7319999999999998</v>
      </c>
      <c r="BH28" s="4">
        <v>2.718</v>
      </c>
      <c r="BI28" s="4">
        <v>2.7039999999999997</v>
      </c>
      <c r="BJ28" s="4">
        <v>2.69</v>
      </c>
      <c r="BK28" s="4">
        <v>2.676</v>
      </c>
      <c r="BL28" s="4">
        <v>2.662</v>
      </c>
      <c r="BM28" s="4">
        <v>2.648</v>
      </c>
      <c r="BN28" s="4">
        <v>2.634</v>
      </c>
      <c r="BO28" s="4">
        <v>2.62</v>
      </c>
      <c r="BP28" s="4">
        <v>2.57</v>
      </c>
      <c r="BQ28" s="4">
        <v>2.648</v>
      </c>
      <c r="BR28" s="1">
        <v>2.92</v>
      </c>
      <c r="BS28" s="1">
        <v>4.3</v>
      </c>
      <c r="BT28" s="4">
        <v>3.247</v>
      </c>
      <c r="BU28" s="4">
        <v>3.145</v>
      </c>
      <c r="BV28" s="4">
        <v>3.675</v>
      </c>
      <c r="BW28" s="4">
        <v>2.508</v>
      </c>
      <c r="BX28" s="4">
        <v>3.51</v>
      </c>
      <c r="BY28" s="4">
        <v>4.318</v>
      </c>
      <c r="BZ28" s="4">
        <v>4.19</v>
      </c>
      <c r="CA28" s="4">
        <v>3.595</v>
      </c>
      <c r="CB28" s="4">
        <v>3.86</v>
      </c>
      <c r="CC28" s="4">
        <v>3.523</v>
      </c>
      <c r="CD28" s="4">
        <v>4.669</v>
      </c>
      <c r="CE28" s="4">
        <v>2.94</v>
      </c>
      <c r="CF28" s="4">
        <v>3.05</v>
      </c>
      <c r="CG28" s="4">
        <v>5.086</v>
      </c>
      <c r="CH28" s="4">
        <v>5.2</v>
      </c>
      <c r="CI28" s="4">
        <v>3.583</v>
      </c>
      <c r="CJ28" s="4">
        <v>3.987</v>
      </c>
      <c r="CK28" s="4">
        <v>5.275</v>
      </c>
      <c r="CL28" s="4">
        <v>4.788</v>
      </c>
      <c r="CM28" s="4">
        <v>4.245</v>
      </c>
      <c r="CN28" s="4">
        <v>3.84</v>
      </c>
      <c r="CO28" s="4">
        <v>5.011</v>
      </c>
      <c r="CP28" s="4">
        <v>4.83</v>
      </c>
      <c r="CQ28" s="4">
        <v>4.956</v>
      </c>
      <c r="CR28" s="4">
        <v>7.875</v>
      </c>
      <c r="CS28" s="4">
        <v>7.9785</v>
      </c>
      <c r="CT28" s="4">
        <v>8.082</v>
      </c>
      <c r="CU28" s="4">
        <v>8.1855</v>
      </c>
      <c r="CV28" s="4">
        <v>8.289</v>
      </c>
      <c r="CW28" s="4">
        <v>8.3925</v>
      </c>
      <c r="CX28" s="4">
        <v>8.496</v>
      </c>
      <c r="CY28" s="4">
        <v>8.599499999999999</v>
      </c>
      <c r="CZ28" s="4">
        <v>8.703</v>
      </c>
      <c r="DA28" s="4">
        <v>8.8065</v>
      </c>
      <c r="DB28" s="4">
        <v>8.91</v>
      </c>
      <c r="DC28" s="4">
        <v>3.515</v>
      </c>
      <c r="DD28" s="4">
        <v>2.267</v>
      </c>
      <c r="DE28" s="4">
        <v>2.91</v>
      </c>
      <c r="DF28" s="4">
        <v>3.328</v>
      </c>
      <c r="DG28" s="4">
        <v>3</v>
      </c>
      <c r="DH28" s="4">
        <v>2.977</v>
      </c>
      <c r="DI28" s="4">
        <v>2.784</v>
      </c>
      <c r="DJ28" s="4">
        <v>2.784</v>
      </c>
      <c r="DK28" s="4">
        <v>2.831</v>
      </c>
      <c r="DL28" s="4">
        <v>2.594</v>
      </c>
      <c r="DM28" s="4">
        <v>2.55</v>
      </c>
      <c r="DN28" s="4">
        <v>2.635</v>
      </c>
      <c r="DO28" s="4">
        <v>2.686</v>
      </c>
      <c r="DP28" s="4">
        <v>2.6944999999999997</v>
      </c>
      <c r="DQ28" s="4">
        <v>2.703</v>
      </c>
      <c r="DR28" s="4">
        <v>2.7115</v>
      </c>
      <c r="DS28" s="4">
        <v>2.72</v>
      </c>
      <c r="DT28" s="4">
        <v>2.771</v>
      </c>
      <c r="DU28" s="4">
        <v>2.7795</v>
      </c>
      <c r="DV28" s="4">
        <v>2.805</v>
      </c>
      <c r="DW28" s="4">
        <v>2.89</v>
      </c>
      <c r="DX28" s="4">
        <v>2.975</v>
      </c>
      <c r="DY28" s="4">
        <v>3.06</v>
      </c>
      <c r="DZ28" s="4">
        <v>3.145</v>
      </c>
      <c r="EA28" s="4">
        <v>3.23</v>
      </c>
      <c r="EB28" s="4">
        <v>3.315</v>
      </c>
      <c r="EC28" s="4">
        <v>3.4</v>
      </c>
      <c r="ED28" s="4">
        <v>2.35</v>
      </c>
      <c r="EE28" s="4">
        <v>2.368</v>
      </c>
      <c r="EF28" s="4">
        <v>4.268</v>
      </c>
      <c r="EG28" s="4">
        <v>3</v>
      </c>
      <c r="EH28" s="4">
        <v>3.96</v>
      </c>
      <c r="EI28" s="4">
        <v>2.71</v>
      </c>
      <c r="EJ28" s="4">
        <v>2.866</v>
      </c>
      <c r="EK28" s="4">
        <v>3.01</v>
      </c>
      <c r="EL28" s="4">
        <v>3.944</v>
      </c>
      <c r="EM28" s="4">
        <v>2.305</v>
      </c>
      <c r="EN28" s="4">
        <v>1.68</v>
      </c>
      <c r="EO28" s="4">
        <v>3.201</v>
      </c>
      <c r="EP28" s="4">
        <v>3.185</v>
      </c>
      <c r="EQ28" s="4">
        <v>3.153</v>
      </c>
      <c r="ER28" s="4">
        <v>2.163</v>
      </c>
      <c r="ES28" s="49">
        <v>3.179</v>
      </c>
      <c r="ET28" s="4">
        <v>3.583</v>
      </c>
      <c r="EU28" s="1">
        <v>3.7969000000000004</v>
      </c>
      <c r="EV28" s="1">
        <v>4.010800000000001</v>
      </c>
      <c r="EW28" s="1">
        <v>4.2247</v>
      </c>
      <c r="EX28" s="1">
        <v>4.4386</v>
      </c>
      <c r="EY28" s="1">
        <v>4.6525</v>
      </c>
      <c r="EZ28" s="1">
        <v>4.8664000000000005</v>
      </c>
      <c r="FA28" s="1">
        <v>5.080299999999999</v>
      </c>
      <c r="FB28" s="1">
        <v>5.2942</v>
      </c>
      <c r="FC28" s="1">
        <v>5.508100000000001</v>
      </c>
      <c r="FD28" s="1">
        <v>5.722</v>
      </c>
      <c r="FE28" s="1">
        <v>1</v>
      </c>
      <c r="FF28" s="1">
        <v>4.669</v>
      </c>
      <c r="FG28" s="1">
        <v>4.669</v>
      </c>
      <c r="FH28" s="1">
        <v>4.669</v>
      </c>
      <c r="FI28" s="1">
        <v>4.669</v>
      </c>
    </row>
    <row r="29" spans="1:150" ht="15.75">
      <c r="A29" s="1" t="s">
        <v>136</v>
      </c>
      <c r="C29" s="53">
        <v>1</v>
      </c>
      <c r="D29" s="1">
        <v>1</v>
      </c>
      <c r="E29" s="1">
        <v>1</v>
      </c>
      <c r="F29" s="1">
        <v>0.95</v>
      </c>
      <c r="G29" s="1">
        <f>E29-0.1</f>
        <v>0.9</v>
      </c>
      <c r="H29" s="1">
        <v>0.89</v>
      </c>
      <c r="I29" s="1">
        <v>0.85</v>
      </c>
      <c r="J29" s="1">
        <v>0.83</v>
      </c>
      <c r="K29" s="1">
        <f>G29-0.1</f>
        <v>0.8</v>
      </c>
      <c r="L29" s="1">
        <v>0.75</v>
      </c>
      <c r="M29" s="1">
        <v>0.73</v>
      </c>
      <c r="N29" s="1">
        <v>0.73</v>
      </c>
      <c r="O29" s="1">
        <f>K29-0.1</f>
        <v>0.7000000000000001</v>
      </c>
      <c r="P29" s="33">
        <v>0.65</v>
      </c>
      <c r="Q29" s="1">
        <f>O29-0.1</f>
        <v>0.6000000000000001</v>
      </c>
      <c r="R29" s="1">
        <v>0.55</v>
      </c>
      <c r="S29" s="1">
        <f>Q29-0.1</f>
        <v>0.5000000000000001</v>
      </c>
      <c r="T29" s="1">
        <v>0.45</v>
      </c>
      <c r="U29" s="1">
        <f>S29-0.1</f>
        <v>0.40000000000000013</v>
      </c>
      <c r="V29" s="1">
        <v>0.35</v>
      </c>
      <c r="W29" s="1">
        <f>U29-0.1</f>
        <v>0.30000000000000016</v>
      </c>
      <c r="X29" s="1">
        <v>0.25</v>
      </c>
      <c r="Y29" s="1">
        <v>0.21</v>
      </c>
      <c r="Z29" s="1">
        <f>W29-0.1</f>
        <v>0.20000000000000015</v>
      </c>
      <c r="AA29" s="1">
        <v>0.15</v>
      </c>
      <c r="AB29" s="1">
        <f>Z29-0.1</f>
        <v>0.10000000000000014</v>
      </c>
      <c r="AC29" s="1">
        <v>0.5</v>
      </c>
      <c r="AD29" s="1">
        <v>0</v>
      </c>
      <c r="AE29" s="53">
        <v>1</v>
      </c>
      <c r="AF29" s="1">
        <v>1</v>
      </c>
      <c r="AG29" s="26">
        <v>0.95</v>
      </c>
      <c r="AH29" s="1">
        <f>AF29-0.1</f>
        <v>0.9</v>
      </c>
      <c r="AI29" s="1">
        <f aca="true" t="shared" si="0" ref="AI29:AP29">AH29-0.1</f>
        <v>0.8</v>
      </c>
      <c r="AJ29" s="1">
        <f t="shared" si="0"/>
        <v>0.7000000000000001</v>
      </c>
      <c r="AK29" s="1">
        <f t="shared" si="0"/>
        <v>0.6000000000000001</v>
      </c>
      <c r="AL29" s="1">
        <f t="shared" si="0"/>
        <v>0.5000000000000001</v>
      </c>
      <c r="AM29" s="1">
        <f t="shared" si="0"/>
        <v>0.40000000000000013</v>
      </c>
      <c r="AN29" s="1">
        <f t="shared" si="0"/>
        <v>0.30000000000000016</v>
      </c>
      <c r="AO29" s="1">
        <f t="shared" si="0"/>
        <v>0.20000000000000015</v>
      </c>
      <c r="AP29" s="1">
        <f t="shared" si="0"/>
        <v>0.10000000000000014</v>
      </c>
      <c r="AQ29" s="1">
        <v>0</v>
      </c>
      <c r="AR29" s="1">
        <v>1</v>
      </c>
      <c r="AS29" s="5">
        <f>AR29-0.1</f>
        <v>0.9</v>
      </c>
      <c r="AT29" s="5">
        <f aca="true" t="shared" si="1" ref="AT29:BB29">AS29-0.1</f>
        <v>0.8</v>
      </c>
      <c r="AU29" s="5">
        <f t="shared" si="1"/>
        <v>0.7000000000000001</v>
      </c>
      <c r="AV29" s="5">
        <f t="shared" si="1"/>
        <v>0.6000000000000001</v>
      </c>
      <c r="AW29" s="5">
        <f t="shared" si="1"/>
        <v>0.5000000000000001</v>
      </c>
      <c r="AX29" s="5">
        <f t="shared" si="1"/>
        <v>0.40000000000000013</v>
      </c>
      <c r="AY29" s="5">
        <f t="shared" si="1"/>
        <v>0.30000000000000016</v>
      </c>
      <c r="AZ29" s="5">
        <f t="shared" si="1"/>
        <v>0.20000000000000015</v>
      </c>
      <c r="BA29" s="5">
        <f t="shared" si="1"/>
        <v>0.10000000000000014</v>
      </c>
      <c r="BB29" s="5">
        <f t="shared" si="1"/>
        <v>1.3877787807814457E-16</v>
      </c>
      <c r="BE29" s="5">
        <v>1</v>
      </c>
      <c r="BF29" s="5">
        <f>BE29-0.1</f>
        <v>0.9</v>
      </c>
      <c r="BG29" s="5">
        <f aca="true" t="shared" si="2" ref="BG29:BO29">BF29-0.1</f>
        <v>0.8</v>
      </c>
      <c r="BH29" s="5">
        <f t="shared" si="2"/>
        <v>0.7000000000000001</v>
      </c>
      <c r="BI29" s="5">
        <f t="shared" si="2"/>
        <v>0.6000000000000001</v>
      </c>
      <c r="BJ29" s="5">
        <f t="shared" si="2"/>
        <v>0.5000000000000001</v>
      </c>
      <c r="BK29" s="5">
        <f t="shared" si="2"/>
        <v>0.40000000000000013</v>
      </c>
      <c r="BL29" s="5">
        <f t="shared" si="2"/>
        <v>0.30000000000000016</v>
      </c>
      <c r="BM29" s="5">
        <f t="shared" si="2"/>
        <v>0.20000000000000015</v>
      </c>
      <c r="BN29" s="5">
        <f t="shared" si="2"/>
        <v>0.10000000000000014</v>
      </c>
      <c r="BO29" s="5">
        <f t="shared" si="2"/>
        <v>1.3877787807814457E-16</v>
      </c>
      <c r="CQ29" s="1" t="s">
        <v>390</v>
      </c>
      <c r="CR29" s="5">
        <v>1</v>
      </c>
      <c r="CS29" s="5">
        <f aca="true" t="shared" si="3" ref="CS29:DB29">CR29-0.1</f>
        <v>0.9</v>
      </c>
      <c r="CT29" s="5">
        <f t="shared" si="3"/>
        <v>0.8</v>
      </c>
      <c r="CU29" s="5">
        <f t="shared" si="3"/>
        <v>0.7000000000000001</v>
      </c>
      <c r="CV29" s="5">
        <f t="shared" si="3"/>
        <v>0.6000000000000001</v>
      </c>
      <c r="CW29" s="5">
        <f t="shared" si="3"/>
        <v>0.5000000000000001</v>
      </c>
      <c r="CX29" s="5">
        <f t="shared" si="3"/>
        <v>0.40000000000000013</v>
      </c>
      <c r="CY29" s="5">
        <f t="shared" si="3"/>
        <v>0.30000000000000016</v>
      </c>
      <c r="CZ29" s="5">
        <f t="shared" si="3"/>
        <v>0.20000000000000015</v>
      </c>
      <c r="DA29" s="5">
        <f t="shared" si="3"/>
        <v>0.10000000000000014</v>
      </c>
      <c r="DB29" s="5">
        <f t="shared" si="3"/>
        <v>1.3877787807814457E-16</v>
      </c>
      <c r="DD29" s="33"/>
      <c r="DM29" s="7">
        <v>1</v>
      </c>
      <c r="DN29" s="7">
        <v>0.9</v>
      </c>
      <c r="DO29" s="7">
        <v>0.84</v>
      </c>
      <c r="DP29" s="7">
        <v>0.83</v>
      </c>
      <c r="DQ29" s="7">
        <v>0.82</v>
      </c>
      <c r="DR29" s="7">
        <v>0.81</v>
      </c>
      <c r="DS29" s="7">
        <v>0.8</v>
      </c>
      <c r="DT29" s="7">
        <v>0.74</v>
      </c>
      <c r="DU29" s="7">
        <v>0.73</v>
      </c>
      <c r="DV29" s="7">
        <v>0.7</v>
      </c>
      <c r="DW29" s="7">
        <f>DV29-0.1</f>
        <v>0.6</v>
      </c>
      <c r="DX29" s="7">
        <f aca="true" t="shared" si="4" ref="DX29:EC29">DW29-0.1</f>
        <v>0.5</v>
      </c>
      <c r="DY29" s="7">
        <f t="shared" si="4"/>
        <v>0.4</v>
      </c>
      <c r="DZ29" s="7">
        <f t="shared" si="4"/>
        <v>0.30000000000000004</v>
      </c>
      <c r="EA29" s="7">
        <f t="shared" si="4"/>
        <v>0.20000000000000004</v>
      </c>
      <c r="EB29" s="7">
        <f t="shared" si="4"/>
        <v>0.10000000000000003</v>
      </c>
      <c r="EC29" s="7">
        <f t="shared" si="4"/>
        <v>0</v>
      </c>
      <c r="ET29" s="33"/>
    </row>
    <row r="30" spans="1:165" ht="15.75">
      <c r="A30" s="1" t="s">
        <v>531</v>
      </c>
      <c r="C30" s="5">
        <v>10</v>
      </c>
      <c r="D30" s="5">
        <v>10</v>
      </c>
      <c r="E30" s="5">
        <f>(2*E29*AtomW!$A9+2*(1-E29)*AtomW!$A21+AtomW!$A11+4*AtomW!$A6)/7</f>
        <v>10</v>
      </c>
      <c r="F30" s="5">
        <f>(2*F29*AtomW!$A9+2*(1-F29)*AtomW!$A21+AtomW!$A11+4*AtomW!$A6)/7</f>
        <v>10.200000000000001</v>
      </c>
      <c r="G30" s="5">
        <f>(2*G29*AtomW!$A9+2*(1-G29)*AtomW!$A21+AtomW!$A11+4*AtomW!$A6)/7</f>
        <v>10.4</v>
      </c>
      <c r="H30" s="5">
        <f>(2*H29*AtomW!$A9+2*(1-H29)*AtomW!$A21+AtomW!$A11+4*AtomW!$A6)/7</f>
        <v>10.44</v>
      </c>
      <c r="I30" s="5">
        <f>(2*I29*AtomW!$A9+2*(1-I29)*AtomW!$A21+AtomW!$A11+4*AtomW!$A6)/7</f>
        <v>10.6</v>
      </c>
      <c r="J30" s="5">
        <f>(2*J29*AtomW!$A9+2*(1-J29)*AtomW!$A21+AtomW!$A11+4*AtomW!$A6)/7</f>
        <v>10.679999999999998</v>
      </c>
      <c r="K30" s="5">
        <f>(2*K29*AtomW!$A9+2*(1-K29)*AtomW!$A21+AtomW!$A11+4*AtomW!$A6)/7</f>
        <v>10.799999999999999</v>
      </c>
      <c r="L30" s="1">
        <v>11</v>
      </c>
      <c r="M30" s="5">
        <f>(2*M29*AtomW!$A9+2*(1-M29)*AtomW!$A21+AtomW!$A11+4*AtomW!$A6)/7</f>
        <v>11.08</v>
      </c>
      <c r="N30" s="5">
        <f>(2*N29*AtomW!$A9+2*(1-N29)*AtomW!$A21+AtomW!$A11+4*AtomW!$A6)/7</f>
        <v>11.08</v>
      </c>
      <c r="O30" s="5">
        <f>(2*O29*AtomW!$A9+2*(1-O29)*AtomW!$A21+AtomW!$A11+4*AtomW!$A6)/7</f>
        <v>11.200000000000001</v>
      </c>
      <c r="P30" s="1">
        <v>11.4</v>
      </c>
      <c r="Q30" s="5">
        <f>(2*Q29*AtomW!$A9+2*(1-Q29)*AtomW!$A21+AtomW!$A11+4*AtomW!$A6)/7</f>
        <v>11.6</v>
      </c>
      <c r="R30" s="1">
        <v>11.8</v>
      </c>
      <c r="S30" s="5">
        <f>(2*S29*AtomW!$A9+2*(1-S29)*AtomW!$A21+AtomW!$A11+4*AtomW!$A6)/7</f>
        <v>12</v>
      </c>
      <c r="T30" s="1">
        <v>12.2</v>
      </c>
      <c r="U30" s="5">
        <f>(2*U29*AtomW!$A9+2*(1-U29)*AtomW!$A21+AtomW!$A11+4*AtomW!$A6)/7</f>
        <v>12.4</v>
      </c>
      <c r="V30" s="1">
        <v>12.6</v>
      </c>
      <c r="W30" s="5">
        <f>(2*W29*AtomW!$A9+2*(1-W29)*AtomW!$A21+AtomW!$A11+4*AtomW!$A6)/7</f>
        <v>12.799999999999999</v>
      </c>
      <c r="X30" s="5">
        <f>(2*X29*AtomW!$A9+2*(1-X29)*AtomW!$A21+AtomW!$A11+4*AtomW!$A6)/7</f>
        <v>13</v>
      </c>
      <c r="Y30" s="5">
        <f>(2*Y29*AtomW!$A9+2*(1-Y29)*AtomW!$A21+AtomW!$A11+4*AtomW!$A6)/7</f>
        <v>13.16</v>
      </c>
      <c r="Z30" s="5">
        <f>(2*Z29*AtomW!$A9+2*(1-Z29)*AtomW!$A21+AtomW!$A11+4*AtomW!$A6)/7</f>
        <v>13.200000000000001</v>
      </c>
      <c r="AA30" s="1">
        <v>13.4</v>
      </c>
      <c r="AB30" s="5">
        <f>(2*AB29*AtomW!$A9+2*(1-AB29)*AtomW!$A21+AtomW!$A11+4*AtomW!$A6)/7</f>
        <v>13.6</v>
      </c>
      <c r="AC30" s="1">
        <v>13.8</v>
      </c>
      <c r="AD30" s="5">
        <f>(2*AD29*AtomW!$A9+2*(1-AD29)*AtomW!$A21+AtomW!$A11+4*AtomW!$A6)/7</f>
        <v>14</v>
      </c>
      <c r="AE30" s="5">
        <v>10</v>
      </c>
      <c r="AF30" s="5">
        <f>(AF29*AtomW!$A9+(1-AF29)*AtomW!$A21+AtomW!$A11+3*AtomW!$A6)/5</f>
        <v>10</v>
      </c>
      <c r="AG30" s="5">
        <f>(AG29*AtomW!$A9+(1-AG29)*AtomW!$A21+AtomW!$A11+3*AtomW!$A6)/5</f>
        <v>10.14</v>
      </c>
      <c r="AH30" s="5">
        <f>(AH29*AtomW!$A9+(1-AH29)*AtomW!$A21+AtomW!$A11+3*AtomW!$A6)/5</f>
        <v>10.28</v>
      </c>
      <c r="AI30" s="5">
        <f>(AI29*AtomW!$A9+(1-AI29)*AtomW!$A21+AtomW!$A11+3*AtomW!$A6)/5</f>
        <v>10.559999999999999</v>
      </c>
      <c r="AJ30" s="5">
        <f>(AJ29*AtomW!$A9+(1-AJ29)*AtomW!$A21+AtomW!$A11+3*AtomW!$A6)/5</f>
        <v>10.84</v>
      </c>
      <c r="AK30" s="5">
        <f>(AK29*AtomW!$A9+(1-AK29)*AtomW!$A21+AtomW!$A11+3*AtomW!$A6)/5</f>
        <v>11.120000000000001</v>
      </c>
      <c r="AL30" s="5">
        <f>(AL29*AtomW!$A9+(1-AL29)*AtomW!$A21+AtomW!$A11+3*AtomW!$A6)/5</f>
        <v>11.4</v>
      </c>
      <c r="AM30" s="5">
        <f>(AM29*AtomW!$A9+(1-AM29)*AtomW!$A21+AtomW!$A11+3*AtomW!$A6)/5</f>
        <v>11.68</v>
      </c>
      <c r="AN30" s="5">
        <f>(AN29*AtomW!$A9+(1-AN29)*AtomW!$A21+AtomW!$A11+3*AtomW!$A6)/5</f>
        <v>11.959999999999999</v>
      </c>
      <c r="AO30" s="5">
        <f>(AO29*AtomW!$A9+(1-AO29)*AtomW!$A21+AtomW!$A11+3*AtomW!$A6)/5</f>
        <v>12.24</v>
      </c>
      <c r="AP30" s="5">
        <f>(AP29*AtomW!$A9+(1-AP29)*AtomW!$A21+AtomW!$A11+3*AtomW!$A6)/5</f>
        <v>12.52</v>
      </c>
      <c r="AQ30" s="5">
        <f>(AQ29*AtomW!$A9+(1-AQ29)*AtomW!$A21+AtomW!$A11+3*AtomW!$A6)/5</f>
        <v>12.8</v>
      </c>
      <c r="AR30" s="5">
        <f>(AtomW!$A16+AR29*AtomW!$A9+(1-AR29)*AtomW!$A21+2*AtomW!$A11+6*AtomW!$A6)/10</f>
        <v>10.8</v>
      </c>
      <c r="AS30" s="5">
        <f>(AtomW!$A16+AS29*AtomW!$A9+(1-AS29)*AtomW!$A21+2*AtomW!$A11+6*AtomW!$A6)/10</f>
        <v>10.940000000000001</v>
      </c>
      <c r="AT30" s="5">
        <f>(AtomW!$A16+AT29*AtomW!$A9+(1-AT29)*AtomW!$A21+2*AtomW!$A11+6*AtomW!$A6)/10</f>
        <v>11.08</v>
      </c>
      <c r="AU30" s="5">
        <f>(AtomW!$A16+AU29*AtomW!$A9+(1-AU29)*AtomW!$A21+2*AtomW!$A11+6*AtomW!$A6)/10</f>
        <v>11.219999999999999</v>
      </c>
      <c r="AV30" s="5">
        <f>(AtomW!$A16+AV29*AtomW!$A9+(1-AV29)*AtomW!$A21+2*AtomW!$A11+6*AtomW!$A6)/10</f>
        <v>11.36</v>
      </c>
      <c r="AW30" s="5">
        <f>(AtomW!$A16+AW29*AtomW!$A9+(1-AW29)*AtomW!$A21+2*AtomW!$A11+6*AtomW!$A6)/10</f>
        <v>11.5</v>
      </c>
      <c r="AX30" s="5">
        <f>(AtomW!$A16+AX29*AtomW!$A9+(1-AX29)*AtomW!$A21+2*AtomW!$A11+6*AtomW!$A6)/10</f>
        <v>11.64</v>
      </c>
      <c r="AY30" s="5">
        <f>(AtomW!$A16+AY29*AtomW!$A9+(1-AY29)*AtomW!$A21+2*AtomW!$A11+6*AtomW!$A6)/10</f>
        <v>11.78</v>
      </c>
      <c r="AZ30" s="5">
        <f>(AtomW!$A16+AZ29*AtomW!$A9+(1-AZ29)*AtomW!$A21+2*AtomW!$A11+6*AtomW!$A6)/10</f>
        <v>11.92</v>
      </c>
      <c r="BA30" s="5">
        <f>(AtomW!$A16+BA29*AtomW!$A9+(1-BA29)*AtomW!$A21+2*AtomW!$A11+6*AtomW!$A6)/10</f>
        <v>12.059999999999999</v>
      </c>
      <c r="BB30" s="5">
        <f>(AtomW!$A16+AtomW!AS21*AtomW!$A9+(1-BB29)*AtomW!$A21+2*AtomW!$A11+6*AtomW!$A6)/10</f>
        <v>12.2</v>
      </c>
      <c r="BC30" s="5">
        <v>10</v>
      </c>
      <c r="BD30" s="5">
        <v>11.6</v>
      </c>
      <c r="BE30" s="5">
        <f>((1-BE29)*AtomW!$A8+BE29*AtomW!$A16+(1+BE29)*AtomW!$A10+(3-BE29)*AtomW!$A11+8*AtomW!$A6)/13</f>
        <v>10.615384615384615</v>
      </c>
      <c r="BF30" s="5">
        <f>((1-BF29)*AtomW!$A8+BF29*AtomW!$A16+(1+BF29)*AtomW!$A10+(3-BF29)*AtomW!$A11+8*AtomW!$A6)/13</f>
        <v>10.553846153846154</v>
      </c>
      <c r="BG30" s="5">
        <f>((1-BG29)*AtomW!$A8+BG29*AtomW!$A16+(1+BG29)*AtomW!$A10+(3-BG29)*AtomW!$A11+8*AtomW!$A6)/13</f>
        <v>10.492307692307692</v>
      </c>
      <c r="BH30" s="5">
        <f>((1-BH29)*AtomW!$A8+BH29*AtomW!$A16+(1+BH29)*AtomW!$A10+(3-BH29)*AtomW!$A11+8*AtomW!$A6)/13</f>
        <v>10.430769230769231</v>
      </c>
      <c r="BI30" s="5">
        <f>((1-BI29)*AtomW!$A8+BI29*AtomW!$A16+(1+BI29)*AtomW!$A10+(3-BI29)*AtomW!$A11+8*AtomW!$A6)/13</f>
        <v>10.36923076923077</v>
      </c>
      <c r="BJ30" s="5">
        <f>((1-BJ29)*AtomW!$A8+BJ29*AtomW!$A16+(1+BJ29)*AtomW!$A10+(3-BJ29)*AtomW!$A11+8*AtomW!$A6)/13</f>
        <v>10.307692307692308</v>
      </c>
      <c r="BK30" s="5">
        <f>((1-BK29)*AtomW!$A8+BK29*AtomW!$A16+(1+BK29)*AtomW!$A10+(3-BK29)*AtomW!$A11+8*AtomW!$A6)/13</f>
        <v>10.246153846153845</v>
      </c>
      <c r="BL30" s="5">
        <f>((1-BL29)*AtomW!$A8+BL29*AtomW!$A16+(1+BL29)*AtomW!$A10+(3-BL29)*AtomW!$A11+8*AtomW!$A6)/13</f>
        <v>10.184615384615386</v>
      </c>
      <c r="BM30" s="5">
        <f>((1-BM29)*AtomW!$A8+BM29*AtomW!$A16+(1+BM29)*AtomW!$A10+(3-BM29)*AtomW!$A11+8*AtomW!$A6)/13</f>
        <v>10.123076923076923</v>
      </c>
      <c r="BN30" s="5">
        <f>((1-BN29)*AtomW!$A8+BN29*AtomW!$A16+(1+BN29)*AtomW!$A10+(3-BN29)*AtomW!$A11+8*AtomW!$A6)/13</f>
        <v>10.061538461538463</v>
      </c>
      <c r="BO30" s="5">
        <f>((1-BO29)*AtomW!$A8+BO29*AtomW!$A16+(1+BO29)*AtomW!$A10+(3-BO29)*AtomW!$A11+8*AtomW!$A6)/13</f>
        <v>10</v>
      </c>
      <c r="BP30" s="5">
        <v>10.615384615384615</v>
      </c>
      <c r="BQ30" s="5">
        <f>(AtomW!A11+AtomW!A6*2)/3</f>
        <v>10</v>
      </c>
      <c r="BR30" s="1">
        <v>10</v>
      </c>
      <c r="BS30" s="1">
        <v>10</v>
      </c>
      <c r="BT30" s="5">
        <v>10</v>
      </c>
      <c r="BU30" s="5">
        <v>10</v>
      </c>
      <c r="BV30" s="5">
        <v>10</v>
      </c>
      <c r="BW30" s="5">
        <v>10</v>
      </c>
      <c r="BX30" s="5">
        <v>10</v>
      </c>
      <c r="BY30" s="5">
        <v>12.1</v>
      </c>
      <c r="BZ30" s="5">
        <v>11.95</v>
      </c>
      <c r="CA30" s="5">
        <v>11.2</v>
      </c>
      <c r="CB30" s="5">
        <v>12.5</v>
      </c>
      <c r="CC30" s="5">
        <v>12</v>
      </c>
      <c r="CD30" s="5">
        <v>14.333333333333334</v>
      </c>
      <c r="CE30" s="5">
        <f>(2*AtomW!A16+AtomW!A9+2*AtomW!A11+7*AtomW!A6)/12</f>
        <v>11.333333333333334</v>
      </c>
      <c r="CF30" s="5">
        <f>(2*AtomW!A16+2*AtomW!A10+AtomW!A11+7*AtomW!A6)/12</f>
        <v>11.333333333333334</v>
      </c>
      <c r="CG30" s="5">
        <f>(AtomW!A21+2*AtomW!A19+4*AtomW!A6)/7</f>
        <v>15.142857142857142</v>
      </c>
      <c r="CH30" s="5">
        <f>(3*AtomW!A21+4*AtomW!A6)/7</f>
        <v>15.714285714285714</v>
      </c>
      <c r="CI30" s="5">
        <f>(AtomW!A9+2*AtomW!A10+4*AtomW!A6)/7</f>
        <v>10</v>
      </c>
      <c r="CJ30" s="5">
        <v>10</v>
      </c>
      <c r="CK30" s="5">
        <v>15.2</v>
      </c>
      <c r="CL30" s="5">
        <v>14.4</v>
      </c>
      <c r="CM30" s="5">
        <v>12.666666666666666</v>
      </c>
      <c r="CN30" s="5">
        <f>(AtomW!A16+12*AtomW!A10+19*AtomW!A6)/32</f>
        <v>10.25</v>
      </c>
      <c r="CO30" s="5">
        <v>19.333333333333332</v>
      </c>
      <c r="CP30" s="5">
        <f>(AtomW!A21+AtomW!A13)/2</f>
        <v>21</v>
      </c>
      <c r="CQ30" s="5">
        <f>(6*AtomW!A21+3*AtomW!A23+8*AtomW!A13)/17</f>
        <v>21.647058823529413</v>
      </c>
      <c r="CR30" s="5">
        <f>CR29*AtomW!$A21+(1-CR29)*AtomW!$A23</f>
        <v>26</v>
      </c>
      <c r="CS30" s="5">
        <f>CS29*AtomW!$A21+(1-CS29)*AtomW!$A23</f>
        <v>26.200000000000003</v>
      </c>
      <c r="CT30" s="5">
        <f>CT29*AtomW!$A21+(1-CT29)*AtomW!$A23</f>
        <v>26.4</v>
      </c>
      <c r="CU30" s="5">
        <f>CU29*AtomW!$A21+(1-CU29)*AtomW!$A23</f>
        <v>26.6</v>
      </c>
      <c r="CV30" s="5">
        <f>CV29*AtomW!$A21+(1-CV29)*AtomW!$A23</f>
        <v>26.799999999999997</v>
      </c>
      <c r="CW30" s="5">
        <f>CW29*AtomW!$A21+(1-CW29)*AtomW!$A23</f>
        <v>27</v>
      </c>
      <c r="CX30" s="5">
        <f>CX29*AtomW!$A21+(1-CX29)*AtomW!$A23</f>
        <v>27.200000000000003</v>
      </c>
      <c r="CY30" s="5">
        <f>CY29*AtomW!$A21+(1-CY29)*AtomW!$A23</f>
        <v>27.4</v>
      </c>
      <c r="CZ30" s="5">
        <f>CZ29*AtomW!$A21+(1-CZ29)*AtomW!$A23</f>
        <v>27.599999999999998</v>
      </c>
      <c r="DA30" s="5">
        <f>DA29*AtomW!$A21+(1-DA29)*AtomW!$A23</f>
        <v>27.8</v>
      </c>
      <c r="DB30" s="5">
        <f>DB29*AtomW!$A21+(1-DB29)*AtomW!$A23</f>
        <v>28</v>
      </c>
      <c r="DC30" s="5">
        <v>6</v>
      </c>
      <c r="DD30" s="5">
        <v>6</v>
      </c>
      <c r="DE30" s="5">
        <v>9.80952380952381</v>
      </c>
      <c r="DF30" s="5">
        <v>10.272727272727273</v>
      </c>
      <c r="DG30" s="5">
        <v>9.512195121951219</v>
      </c>
      <c r="DH30" s="5">
        <v>9.902439024390244</v>
      </c>
      <c r="DI30" s="5">
        <v>9.047619047619047</v>
      </c>
      <c r="DJ30" s="5">
        <v>9.454545454545455</v>
      </c>
      <c r="DK30" s="5">
        <v>9.428571428571429</v>
      </c>
      <c r="DL30" s="5">
        <v>7.647058823529412</v>
      </c>
      <c r="DM30" s="5">
        <f>(3*DM29*AtomW!$A9+(1+DM29)*AtomW!$A11+4*(1-DM29)*AtomW!$A21+9*AtomW!$A6+4*AtomW!$A3)/18</f>
        <v>7.777777777777778</v>
      </c>
      <c r="DN30" s="5">
        <f>(3*DN29*AtomW!$A9+(1+DN29)*AtomW!$A11+4*(1-DN29)*AtomW!$A21+9*AtomW!$A6+4*AtomW!$A3)/18</f>
        <v>8.077777777777778</v>
      </c>
      <c r="DO30" s="5">
        <f>(3*DO29*AtomW!$A9+(1+DO29)*AtomW!$A11+4*(1-DO29)*AtomW!$A21+9*AtomW!$A6+4*AtomW!$A3)/18</f>
        <v>8.257777777777777</v>
      </c>
      <c r="DP30" s="5">
        <f>(3*DP29*AtomW!$A9+(1+DP29)*AtomW!$A11+4*(1-DP29)*AtomW!$A21+9*AtomW!$A6+4*AtomW!$A3)/18</f>
        <v>8.287777777777778</v>
      </c>
      <c r="DQ30" s="5">
        <f>(3*DQ29*AtomW!$A9+(1+DQ29)*AtomW!$A11+4*(1-DQ29)*AtomW!$A21+9*AtomW!$A6+4*AtomW!$A3)/18</f>
        <v>8.317777777777778</v>
      </c>
      <c r="DR30" s="5">
        <f>(3*DR29*AtomW!$A9+(1+DR29)*AtomW!$A11+4*(1-DR29)*AtomW!$A21+9*AtomW!$A6+4*AtomW!$A3)/18</f>
        <v>8.347777777777777</v>
      </c>
      <c r="DS30" s="5">
        <f>(3*DS29*AtomW!$A9+(1+DS29)*AtomW!$A11+4*(1-DS29)*AtomW!$A21+9*AtomW!$A6+4*AtomW!$A3)/18</f>
        <v>8.377777777777778</v>
      </c>
      <c r="DT30" s="5">
        <f>(3*DT29*AtomW!$A9+(1+DT29)*AtomW!$A11+4*(1-DT29)*AtomW!$A21+9*AtomW!$A6+4*AtomW!$A3)/18</f>
        <v>8.557777777777778</v>
      </c>
      <c r="DU30" s="5">
        <f>(3*DU29*AtomW!$A9+(1+DU29)*AtomW!$A11+4*(1-DU29)*AtomW!$A21+9*AtomW!$A6+4*AtomW!$A3)/18</f>
        <v>8.587777777777777</v>
      </c>
      <c r="DV30" s="5">
        <f>(3*DV29*AtomW!$A9+(1+DV29)*AtomW!$A11+4*(1-DV29)*AtomW!$A21+9*AtomW!$A6+4*AtomW!$A3)/18</f>
        <v>8.677777777777777</v>
      </c>
      <c r="DW30" s="5">
        <f>(3*DW29*AtomW!$A9+(1+DW29)*AtomW!$A11+4*(1-DW29)*AtomW!$A21+9*AtomW!$A6+4*AtomW!$A3)/18</f>
        <v>8.977777777777778</v>
      </c>
      <c r="DX30" s="5">
        <f>(3*DX29*AtomW!$A9+(1+DX29)*AtomW!$A11+4*(1-DX29)*AtomW!$A21+9*AtomW!$A6+4*AtomW!$A3)/18</f>
        <v>9.277777777777779</v>
      </c>
      <c r="DY30" s="5">
        <f>(3*DY29*AtomW!$A9+(1+DY29)*AtomW!$A11+4*(1-DY29)*AtomW!$A21+9*AtomW!$A6+4*AtomW!$A3)/18</f>
        <v>9.577777777777778</v>
      </c>
      <c r="DZ30" s="5">
        <f>(3*DZ29*AtomW!$A9+(1+DZ29)*AtomW!$A11+4*(1-DZ29)*AtomW!$A21+9*AtomW!$A6+4*AtomW!$A3)/18</f>
        <v>9.877777777777778</v>
      </c>
      <c r="EA30" s="5">
        <f>(3*EA29*AtomW!$A9+(1+EA29)*AtomW!$A11+4*(1-EA29)*AtomW!$A21+9*AtomW!$A6+4*AtomW!$A3)/18</f>
        <v>10.177777777777777</v>
      </c>
      <c r="EB30" s="5">
        <f>(3*EB29*AtomW!$A9+(1+EB29)*AtomW!$A11+4*(1-EB29)*AtomW!$A21+9*AtomW!$A6+4*AtomW!$A3)/18</f>
        <v>10.477777777777778</v>
      </c>
      <c r="EC30" s="5">
        <f>(3*EC29*AtomW!$A9+(1+EC29)*AtomW!$A11+4*(1-EC29)*AtomW!$A21+9*AtomW!$A6+4*AtomW!$A3)/18</f>
        <v>10.777777777777779</v>
      </c>
      <c r="ED30" s="5">
        <v>9.055180233382151</v>
      </c>
      <c r="EE30" s="5">
        <v>6</v>
      </c>
      <c r="EF30" s="5">
        <v>10.75</v>
      </c>
      <c r="EG30" s="5"/>
      <c r="EH30" s="5">
        <v>9.038461538461538</v>
      </c>
      <c r="EI30" s="5">
        <f>(AtomW!A16+AtomW!A4+3*AtomW!A6)/5</f>
        <v>10</v>
      </c>
      <c r="EJ30" s="5">
        <f>(AtomW!A16+AtomW!A9+2*AtomW!A4+6*AtomW!A6)/10</f>
        <v>9.2</v>
      </c>
      <c r="EK30" s="5">
        <f>(AtomW!A9+AtomW!A4+3*AtomW!A6)/5</f>
        <v>8.4</v>
      </c>
      <c r="EL30" s="5">
        <f>(AtomW!A21+AtomW!A4+3*AtomW!A6)/5</f>
        <v>11.2</v>
      </c>
      <c r="EM30" s="5">
        <f>(AtomW!A16+AtomW!A13+6*AtomW!A6+4*AtomW!A3)/12</f>
        <v>7.333333333333333</v>
      </c>
      <c r="EN30" s="5">
        <f>(AtomW!A9+AtomW!A13+11*AtomW!A6+14*AtomW!A3)/27</f>
        <v>4.814814814814815</v>
      </c>
      <c r="EO30" s="5">
        <f>(5*AtomW!A16+3*AtomW!A12+12*AtomW!A6+AtomW!A7)/21</f>
        <v>11.904761904761905</v>
      </c>
      <c r="EP30" s="5">
        <f>(5*AtomW!A16+3*AtomW!A12+12*AtomW!A6+AtomW!A14)/21</f>
        <v>12.285714285714286</v>
      </c>
      <c r="EQ30" s="5">
        <f>(5*AtomW!A16+3*AtomW!A12+13*AtomW!A6+AtomW!A3)/22</f>
        <v>11.363636363636363</v>
      </c>
      <c r="ER30" s="5">
        <v>14</v>
      </c>
      <c r="ES30" s="46">
        <v>12.666666666666666</v>
      </c>
      <c r="ET30" s="1">
        <v>10</v>
      </c>
      <c r="EU30" s="1">
        <v>10.659347270266206</v>
      </c>
      <c r="EV30" s="1">
        <v>11.322207700814316</v>
      </c>
      <c r="EW30" s="1">
        <v>11.988609445088453</v>
      </c>
      <c r="EX30" s="1">
        <v>12.658580958156458</v>
      </c>
      <c r="EY30" s="1">
        <v>13.33215100076007</v>
      </c>
      <c r="EZ30" s="1">
        <v>14.009348643430545</v>
      </c>
      <c r="FA30" s="1">
        <v>14.690203270670947</v>
      </c>
      <c r="FB30" s="1">
        <v>15.374744585206376</v>
      </c>
      <c r="FC30" s="1">
        <v>16.063002612303436</v>
      </c>
      <c r="FD30" s="1">
        <v>16.755007704160246</v>
      </c>
      <c r="FE30" s="1">
        <v>3.3333333333333335</v>
      </c>
      <c r="FF30" s="1">
        <v>14.388312394558236</v>
      </c>
      <c r="FG30" s="1">
        <v>14.457630253626563</v>
      </c>
      <c r="FH30" s="1">
        <v>14.333333333333334</v>
      </c>
      <c r="FI30" s="1">
        <v>14.333333333333334</v>
      </c>
    </row>
    <row r="31" spans="1:165" ht="15.75">
      <c r="A31" s="34" t="s">
        <v>544</v>
      </c>
      <c r="C31" s="7">
        <v>0.12287325317343922</v>
      </c>
      <c r="D31" s="7">
        <v>0.12287325317343922</v>
      </c>
      <c r="E31" s="7">
        <v>0.12287325317343922</v>
      </c>
      <c r="F31" s="7">
        <v>0.12863713991103054</v>
      </c>
      <c r="G31" s="7">
        <v>0.13415369110119582</v>
      </c>
      <c r="H31" s="7">
        <v>0.13522871606627024</v>
      </c>
      <c r="I31" s="7">
        <v>0.1394384925545386</v>
      </c>
      <c r="J31" s="7">
        <v>0.14149076717661924</v>
      </c>
      <c r="K31" s="7">
        <v>0.1445058475055688</v>
      </c>
      <c r="L31" s="1">
        <v>0.14936890588423724</v>
      </c>
      <c r="M31" s="7">
        <v>0.1512596715113866</v>
      </c>
      <c r="N31" s="7">
        <v>0.1512596715113866</v>
      </c>
      <c r="O31" s="7">
        <v>0.15403977826120135</v>
      </c>
      <c r="P31" s="1">
        <v>0.15852963654565216</v>
      </c>
      <c r="Q31" s="7">
        <v>0.162848803198407</v>
      </c>
      <c r="R31" s="1">
        <v>0.16700683045992085</v>
      </c>
      <c r="S31" s="7">
        <v>0.17101257087317134</v>
      </c>
      <c r="T31" s="1">
        <v>0.1748742401972323</v>
      </c>
      <c r="U31" s="7">
        <v>0.17859947365248677</v>
      </c>
      <c r="V31" s="1">
        <v>0.18219537630775956</v>
      </c>
      <c r="W31" s="7">
        <v>0.18566856830904777</v>
      </c>
      <c r="X31" s="7">
        <v>0.18902522555562118</v>
      </c>
      <c r="Y31" s="7">
        <v>0.19163053546207534</v>
      </c>
      <c r="Z31" s="7">
        <v>0.19227111634930638</v>
      </c>
      <c r="AA31" s="1">
        <v>0.19541163447448961</v>
      </c>
      <c r="AB31" s="7">
        <v>0.19845182910790818</v>
      </c>
      <c r="AC31" s="1">
        <v>0.20139643190711154</v>
      </c>
      <c r="AD31" s="7">
        <v>0.2042498815832708</v>
      </c>
      <c r="AE31" s="7">
        <v>0.12356482358504492</v>
      </c>
      <c r="AF31" s="7">
        <v>0.12356482358504492</v>
      </c>
      <c r="AG31" s="7">
        <v>0.1276198007923449</v>
      </c>
      <c r="AH31" s="7">
        <v>0.1315512598944397</v>
      </c>
      <c r="AI31" s="7">
        <v>0.13906553127052665</v>
      </c>
      <c r="AJ31" s="7">
        <v>0.14614830768262743</v>
      </c>
      <c r="AK31" s="7">
        <v>0.15283571864879958</v>
      </c>
      <c r="AL31" s="7">
        <v>0.15915996965902685</v>
      </c>
      <c r="AM31" s="7">
        <v>0.1651498608284952</v>
      </c>
      <c r="AN31" s="7">
        <v>0.1708312254066779</v>
      </c>
      <c r="AO31" s="7">
        <v>0.17622730222767427</v>
      </c>
      <c r="AP31" s="7">
        <v>0.18135905342735803</v>
      </c>
      <c r="AQ31" s="7">
        <v>0.18624543658682308</v>
      </c>
      <c r="AR31" s="7">
        <v>0.14067891746061886</v>
      </c>
      <c r="AS31" s="7">
        <v>0.14419709609868536</v>
      </c>
      <c r="AT31" s="7">
        <v>0.14761569280109701</v>
      </c>
      <c r="AU31" s="7">
        <v>0.1509388765615692</v>
      </c>
      <c r="AV31" s="7">
        <v>0.154170586863624</v>
      </c>
      <c r="AW31" s="7">
        <v>0.15731454925983257</v>
      </c>
      <c r="AX31" s="7">
        <v>0.1603742896990246</v>
      </c>
      <c r="AY31" s="7">
        <v>0.1633531477173044</v>
      </c>
      <c r="AZ31" s="7">
        <v>0.16625428859662242</v>
      </c>
      <c r="BA31" s="7">
        <v>0.16908071458396548</v>
      </c>
      <c r="BB31" s="7">
        <v>0.171835275254762</v>
      </c>
      <c r="BC31" s="7">
        <v>0.12387889086301315</v>
      </c>
      <c r="BD31" s="7">
        <v>0.15546917652059156</v>
      </c>
      <c r="BE31" s="7">
        <v>0.1372724821166962</v>
      </c>
      <c r="BF31" s="7">
        <v>0.13603113386487178</v>
      </c>
      <c r="BG31" s="7">
        <v>0.13477535558311227</v>
      </c>
      <c r="BH31" s="7">
        <v>0.13350489418800932</v>
      </c>
      <c r="BI31" s="7">
        <v>0.1322194906430258</v>
      </c>
      <c r="BJ31" s="7">
        <v>0.13091887978242028</v>
      </c>
      <c r="BK31" s="7">
        <v>0.12960279012888545</v>
      </c>
      <c r="BL31" s="7">
        <v>0.1282709437046364</v>
      </c>
      <c r="BM31" s="7">
        <v>0.12692305583567276</v>
      </c>
      <c r="BN31" s="7">
        <v>0.1255588349489255</v>
      </c>
      <c r="BO31" s="7">
        <v>0.12417798236198435</v>
      </c>
      <c r="BP31" s="7">
        <v>0.13681141174339134</v>
      </c>
      <c r="BQ31" s="7">
        <v>0.12518420144377151</v>
      </c>
      <c r="BR31" s="1">
        <v>0.12518420144377151</v>
      </c>
      <c r="BS31" s="1">
        <v>0.12518420144377151</v>
      </c>
      <c r="BT31" s="7">
        <v>0.1242282570997974</v>
      </c>
      <c r="BU31" s="7">
        <v>0.1242282570997974</v>
      </c>
      <c r="BV31" s="7">
        <v>0.1242282570997974</v>
      </c>
      <c r="BW31" s="7">
        <v>0.12409873348236537</v>
      </c>
      <c r="BX31" s="7">
        <v>0.1235901438226829</v>
      </c>
      <c r="BY31" s="7">
        <v>0.17342610632245853</v>
      </c>
      <c r="BZ31" s="7">
        <v>0.17013653558530034</v>
      </c>
      <c r="CA31" s="7">
        <v>0.14827009261830706</v>
      </c>
      <c r="CB31" s="7">
        <v>0.17657834200295058</v>
      </c>
      <c r="CC31" s="7">
        <v>0.16684687779194246</v>
      </c>
      <c r="CD31" s="7">
        <v>0.2409974780554382</v>
      </c>
      <c r="CE31" s="7">
        <v>0.15039564774791128</v>
      </c>
      <c r="CF31" s="7">
        <v>0.15027899499328462</v>
      </c>
      <c r="CG31" s="7">
        <v>0.21773312264902508</v>
      </c>
      <c r="CH31" s="7">
        <v>0.2271957402650685</v>
      </c>
      <c r="CI31" s="7">
        <v>0.1229526456756074</v>
      </c>
      <c r="CJ31" s="7">
        <v>0.12366493297322761</v>
      </c>
      <c r="CK31" s="7">
        <v>0.22264454879867143</v>
      </c>
      <c r="CL31" s="7">
        <v>0.20892811234282205</v>
      </c>
      <c r="CM31" s="7">
        <v>0.1833953017953617</v>
      </c>
      <c r="CN31" s="7">
        <v>0.12906012274477716</v>
      </c>
      <c r="CO31" s="7">
        <v>0.22950368965184995</v>
      </c>
      <c r="CP31" s="7">
        <v>0.2453048912022386</v>
      </c>
      <c r="CQ31" s="7">
        <v>0.25171756644994214</v>
      </c>
      <c r="CR31" s="7">
        <v>0.27925208</v>
      </c>
      <c r="CS31" s="7">
        <v>0.2808774808653365</v>
      </c>
      <c r="CT31" s="7">
        <v>0.2824864683013145</v>
      </c>
      <c r="CU31" s="7">
        <v>0.2840792896751719</v>
      </c>
      <c r="CV31" s="7">
        <v>0.2856561874082222</v>
      </c>
      <c r="CW31" s="7">
        <v>0.2872173990988524</v>
      </c>
      <c r="CX31" s="7">
        <v>0.2887631576418684</v>
      </c>
      <c r="CY31" s="7">
        <v>0.2902936913443137</v>
      </c>
      <c r="CZ31" s="7">
        <v>0.2918092240378833</v>
      </c>
      <c r="DA31" s="7">
        <v>0.2933099751880478</v>
      </c>
      <c r="DB31" s="7">
        <v>0.29479616</v>
      </c>
      <c r="DC31" s="7">
        <v>0.06388328000000001</v>
      </c>
      <c r="DD31" s="7">
        <v>0.06388328000000001</v>
      </c>
      <c r="DE31" s="7">
        <v>0.13988100030812323</v>
      </c>
      <c r="DF31" s="7">
        <v>0.13925553366941806</v>
      </c>
      <c r="DG31" s="7">
        <v>0.12267627026350081</v>
      </c>
      <c r="DH31" s="7">
        <v>0.13183489292339637</v>
      </c>
      <c r="DI31" s="7">
        <v>0.12173549742235681</v>
      </c>
      <c r="DJ31" s="7">
        <v>0.12980540684654282</v>
      </c>
      <c r="DK31" s="7">
        <v>0.13086081069650202</v>
      </c>
      <c r="DL31" s="7">
        <v>0.11822940502730464</v>
      </c>
      <c r="DM31" s="7">
        <v>0.11750410937764307</v>
      </c>
      <c r="DN31" s="7">
        <v>0.12894432996260075</v>
      </c>
      <c r="DO31" s="7">
        <v>0.13535545325246953</v>
      </c>
      <c r="DP31" s="7">
        <v>0.13639324861701643</v>
      </c>
      <c r="DQ31" s="7">
        <v>0.13742255266690417</v>
      </c>
      <c r="DR31" s="7">
        <v>0.13844346919232406</v>
      </c>
      <c r="DS31" s="7">
        <v>0.13945610029881403</v>
      </c>
      <c r="DT31" s="7">
        <v>0.14536340719271612</v>
      </c>
      <c r="DU31" s="7">
        <v>0.14632076475729053</v>
      </c>
      <c r="DV31" s="7">
        <v>0.14914803777411967</v>
      </c>
      <c r="DW31" s="7">
        <v>0.15811245311865246</v>
      </c>
      <c r="DX31" s="7">
        <v>0.16642829984050883</v>
      </c>
      <c r="DY31" s="7">
        <v>0.17416350584250145</v>
      </c>
      <c r="DZ31" s="7">
        <v>0.18137683311048763</v>
      </c>
      <c r="EA31" s="7">
        <v>0.1881193732768302</v>
      </c>
      <c r="EB31" s="7">
        <v>0.19443575960819298</v>
      </c>
      <c r="EC31" s="7">
        <v>0.20036515622665454</v>
      </c>
      <c r="ED31" s="7">
        <v>0.12163121334008119</v>
      </c>
      <c r="EE31" s="7">
        <v>0.1083315609678997</v>
      </c>
      <c r="EF31" s="7">
        <v>0.2081482158728484</v>
      </c>
      <c r="EG31" s="7"/>
      <c r="EH31" s="7">
        <v>0.1985086361265705</v>
      </c>
      <c r="EI31" s="7">
        <v>0.1420226148813481</v>
      </c>
      <c r="EJ31" s="7">
        <v>0.12350355676296415</v>
      </c>
      <c r="EK31" s="7">
        <v>0.1015200508643059</v>
      </c>
      <c r="EL31" s="7">
        <v>0.17889909395340164</v>
      </c>
      <c r="EM31" s="7">
        <v>0.13789730691898622</v>
      </c>
      <c r="EN31" s="7">
        <v>0.10249211219257115</v>
      </c>
      <c r="EO31" s="7">
        <v>0.1608976774757665</v>
      </c>
      <c r="EP31" s="7">
        <v>0.16541467098753998</v>
      </c>
      <c r="EQ31" s="7">
        <v>0.16048060359940483</v>
      </c>
      <c r="ER31" s="7">
        <v>0.1700824869777937</v>
      </c>
      <c r="ES31" s="55">
        <v>0.16692491779507057</v>
      </c>
      <c r="ET31" s="1">
        <v>0.12115071532199957</v>
      </c>
      <c r="EU31" s="1">
        <v>0.13940169949231696</v>
      </c>
      <c r="EV31" s="1">
        <v>0.15538579087522997</v>
      </c>
      <c r="EW31" s="1">
        <v>0.16950063872532578</v>
      </c>
      <c r="EX31" s="1">
        <v>0.1820560247045553</v>
      </c>
      <c r="EY31" s="1">
        <v>0.1932968622168192</v>
      </c>
      <c r="EZ31" s="1">
        <v>0.2034193310220046</v>
      </c>
      <c r="FA31" s="1">
        <v>0.21258242428714094</v>
      </c>
      <c r="FB31" s="1">
        <v>0.2209163610040411</v>
      </c>
      <c r="FC31" s="1">
        <v>0.22852881357178426</v>
      </c>
      <c r="FD31" s="1">
        <v>0.23550958508545342</v>
      </c>
      <c r="FE31" s="1">
        <v>0.07965211081506365</v>
      </c>
      <c r="FF31" s="1">
        <v>0.24651442198423004</v>
      </c>
      <c r="FG31" s="1">
        <v>0.24315531026194406</v>
      </c>
      <c r="FH31" s="1">
        <v>0.2409974780554382</v>
      </c>
      <c r="FI31" s="1">
        <v>0.24266979546491618</v>
      </c>
    </row>
    <row r="32" spans="113:114" ht="15.75">
      <c r="DI32" s="10"/>
      <c r="DJ32" s="10"/>
    </row>
    <row r="33" spans="1:165" s="10" customFormat="1" ht="15" customHeight="1">
      <c r="A33" s="10" t="s">
        <v>419</v>
      </c>
      <c r="B33" s="10" t="s">
        <v>178</v>
      </c>
      <c r="C33" s="10" t="s">
        <v>542</v>
      </c>
      <c r="D33" s="10" t="s">
        <v>541</v>
      </c>
      <c r="E33" s="10" t="s">
        <v>418</v>
      </c>
      <c r="F33" s="10" t="s">
        <v>24</v>
      </c>
      <c r="G33" s="10" t="s">
        <v>420</v>
      </c>
      <c r="H33" s="10" t="s">
        <v>208</v>
      </c>
      <c r="I33" s="10" t="s">
        <v>206</v>
      </c>
      <c r="J33" s="10" t="s">
        <v>207</v>
      </c>
      <c r="K33" s="10" t="s">
        <v>421</v>
      </c>
      <c r="L33" s="10" t="s">
        <v>602</v>
      </c>
      <c r="M33" s="10" t="s">
        <v>209</v>
      </c>
      <c r="N33" s="10" t="s">
        <v>210</v>
      </c>
      <c r="O33" s="10" t="s">
        <v>422</v>
      </c>
      <c r="P33" s="10" t="s">
        <v>603</v>
      </c>
      <c r="Q33" s="10" t="s">
        <v>423</v>
      </c>
      <c r="R33" s="10" t="s">
        <v>604</v>
      </c>
      <c r="S33" s="10" t="s">
        <v>424</v>
      </c>
      <c r="T33" s="10" t="s">
        <v>605</v>
      </c>
      <c r="U33" s="10" t="s">
        <v>425</v>
      </c>
      <c r="V33" s="10" t="s">
        <v>606</v>
      </c>
      <c r="W33" s="10" t="s">
        <v>426</v>
      </c>
      <c r="X33" s="10" t="s">
        <v>265</v>
      </c>
      <c r="Y33" s="10" t="s">
        <v>268</v>
      </c>
      <c r="Z33" s="10" t="s">
        <v>427</v>
      </c>
      <c r="AA33" s="10" t="s">
        <v>607</v>
      </c>
      <c r="AB33" s="10" t="s">
        <v>428</v>
      </c>
      <c r="AC33" s="10" t="s">
        <v>608</v>
      </c>
      <c r="AD33" s="10" t="s">
        <v>429</v>
      </c>
      <c r="AE33" s="10" t="s">
        <v>543</v>
      </c>
      <c r="AF33" s="10" t="s">
        <v>432</v>
      </c>
      <c r="AG33" s="10" t="s">
        <v>139</v>
      </c>
      <c r="AH33" s="10" t="s">
        <v>146</v>
      </c>
      <c r="AI33" s="10" t="s">
        <v>147</v>
      </c>
      <c r="AJ33" s="10" t="s">
        <v>148</v>
      </c>
      <c r="AK33" s="10" t="s">
        <v>149</v>
      </c>
      <c r="AL33" s="10" t="s">
        <v>150</v>
      </c>
      <c r="AM33" s="10" t="s">
        <v>151</v>
      </c>
      <c r="AN33" s="10" t="s">
        <v>152</v>
      </c>
      <c r="AO33" s="10" t="s">
        <v>153</v>
      </c>
      <c r="AP33" s="10" t="s">
        <v>154</v>
      </c>
      <c r="AQ33" s="10" t="s">
        <v>155</v>
      </c>
      <c r="AR33" s="10" t="s">
        <v>160</v>
      </c>
      <c r="AS33" s="10" t="s">
        <v>381</v>
      </c>
      <c r="AT33" s="10" t="s">
        <v>382</v>
      </c>
      <c r="AU33" s="10" t="s">
        <v>383</v>
      </c>
      <c r="AV33" s="10" t="s">
        <v>384</v>
      </c>
      <c r="AW33" s="10" t="s">
        <v>161</v>
      </c>
      <c r="AX33" s="10" t="s">
        <v>385</v>
      </c>
      <c r="AY33" s="10" t="s">
        <v>386</v>
      </c>
      <c r="AZ33" s="10" t="s">
        <v>387</v>
      </c>
      <c r="BA33" s="10" t="s">
        <v>388</v>
      </c>
      <c r="BB33" s="10" t="s">
        <v>162</v>
      </c>
      <c r="BC33" s="10" t="s">
        <v>554</v>
      </c>
      <c r="BD33" s="10" t="s">
        <v>556</v>
      </c>
      <c r="BE33" s="10" t="s">
        <v>156</v>
      </c>
      <c r="BF33" s="10" t="s">
        <v>137</v>
      </c>
      <c r="BG33" s="10" t="s">
        <v>138</v>
      </c>
      <c r="BH33" s="10" t="s">
        <v>140</v>
      </c>
      <c r="BI33" s="10" t="s">
        <v>141</v>
      </c>
      <c r="BJ33" s="10" t="s">
        <v>157</v>
      </c>
      <c r="BK33" s="10" t="s">
        <v>142</v>
      </c>
      <c r="BL33" s="10" t="s">
        <v>143</v>
      </c>
      <c r="BM33" s="10" t="s">
        <v>379</v>
      </c>
      <c r="BN33" s="10" t="s">
        <v>380</v>
      </c>
      <c r="BO33" s="10" t="s">
        <v>158</v>
      </c>
      <c r="BP33" s="10" t="s">
        <v>532</v>
      </c>
      <c r="BQ33" s="10" t="s">
        <v>430</v>
      </c>
      <c r="BR33" s="1"/>
      <c r="BS33" s="1"/>
      <c r="BT33" s="10" t="s">
        <v>566</v>
      </c>
      <c r="BU33" s="10" t="s">
        <v>568</v>
      </c>
      <c r="BV33" s="10" t="s">
        <v>570</v>
      </c>
      <c r="BW33" s="10" t="s">
        <v>572</v>
      </c>
      <c r="BX33" s="10" t="s">
        <v>533</v>
      </c>
      <c r="BY33" s="10" t="s">
        <v>535</v>
      </c>
      <c r="BZ33" s="10" t="s">
        <v>536</v>
      </c>
      <c r="CA33" s="10" t="s">
        <v>537</v>
      </c>
      <c r="CB33" s="10" t="s">
        <v>538</v>
      </c>
      <c r="CC33" s="10" t="s">
        <v>563</v>
      </c>
      <c r="CD33" s="10" t="s">
        <v>561</v>
      </c>
      <c r="CE33" s="10" t="s">
        <v>262</v>
      </c>
      <c r="CF33" s="10" t="s">
        <v>299</v>
      </c>
      <c r="CG33" s="10" t="s">
        <v>164</v>
      </c>
      <c r="CH33" s="10" t="s">
        <v>159</v>
      </c>
      <c r="CI33" s="10" t="s">
        <v>25</v>
      </c>
      <c r="CJ33" s="10" t="s">
        <v>226</v>
      </c>
      <c r="CK33" s="10" t="s">
        <v>549</v>
      </c>
      <c r="CL33" s="10" t="s">
        <v>551</v>
      </c>
      <c r="CM33" s="10" t="s">
        <v>552</v>
      </c>
      <c r="CN33" s="10" t="s">
        <v>26</v>
      </c>
      <c r="CO33" s="10" t="s">
        <v>540</v>
      </c>
      <c r="CP33" s="10" t="s">
        <v>163</v>
      </c>
      <c r="CQ33" s="10" t="s">
        <v>389</v>
      </c>
      <c r="CR33" s="10" t="s">
        <v>225</v>
      </c>
      <c r="CS33" s="10" t="s">
        <v>489</v>
      </c>
      <c r="CT33" s="10" t="s">
        <v>490</v>
      </c>
      <c r="CU33" s="10" t="s">
        <v>491</v>
      </c>
      <c r="CV33" s="10" t="s">
        <v>492</v>
      </c>
      <c r="CW33" s="10" t="s">
        <v>493</v>
      </c>
      <c r="CX33" s="10" t="s">
        <v>494</v>
      </c>
      <c r="CY33" s="10" t="s">
        <v>495</v>
      </c>
      <c r="CZ33" s="10" t="s">
        <v>496</v>
      </c>
      <c r="DA33" s="10" t="s">
        <v>497</v>
      </c>
      <c r="DB33" s="10" t="s">
        <v>165</v>
      </c>
      <c r="DC33" s="10" t="s">
        <v>557</v>
      </c>
      <c r="DD33" s="10" t="s">
        <v>559</v>
      </c>
      <c r="DE33" s="10" t="s">
        <v>591</v>
      </c>
      <c r="DF33" s="10" t="s">
        <v>580</v>
      </c>
      <c r="DG33" s="10" t="s">
        <v>574</v>
      </c>
      <c r="DH33" s="10" t="s">
        <v>576</v>
      </c>
      <c r="DI33" s="10" t="s">
        <v>582</v>
      </c>
      <c r="DJ33" s="10" t="s">
        <v>584</v>
      </c>
      <c r="DK33" s="10" t="s">
        <v>586</v>
      </c>
      <c r="DL33" s="10" t="s">
        <v>588</v>
      </c>
      <c r="DM33" s="10" t="s">
        <v>124</v>
      </c>
      <c r="DN33" s="10" t="s">
        <v>125</v>
      </c>
      <c r="DO33" s="10" t="s">
        <v>264</v>
      </c>
      <c r="DP33" s="10" t="s">
        <v>263</v>
      </c>
      <c r="DQ33" s="10" t="s">
        <v>214</v>
      </c>
      <c r="DR33" s="10" t="s">
        <v>213</v>
      </c>
      <c r="DS33" s="10" t="s">
        <v>126</v>
      </c>
      <c r="DT33" s="10" t="s">
        <v>212</v>
      </c>
      <c r="DU33" s="10" t="s">
        <v>211</v>
      </c>
      <c r="DV33" s="10" t="s">
        <v>127</v>
      </c>
      <c r="DW33" s="10" t="s">
        <v>128</v>
      </c>
      <c r="DX33" s="10" t="s">
        <v>129</v>
      </c>
      <c r="DY33" s="10" t="s">
        <v>130</v>
      </c>
      <c r="DZ33" s="10" t="s">
        <v>131</v>
      </c>
      <c r="EA33" s="10" t="s">
        <v>132</v>
      </c>
      <c r="EB33" s="10" t="s">
        <v>133</v>
      </c>
      <c r="EC33" s="10" t="s">
        <v>134</v>
      </c>
      <c r="ED33" s="10" t="s">
        <v>301</v>
      </c>
      <c r="EE33" s="10" t="s">
        <v>592</v>
      </c>
      <c r="EF33" s="10" t="s">
        <v>578</v>
      </c>
      <c r="EG33" s="10" t="s">
        <v>391</v>
      </c>
      <c r="EH33" s="10" t="s">
        <v>394</v>
      </c>
      <c r="EI33" s="10" t="s">
        <v>334</v>
      </c>
      <c r="EJ33" s="10" t="s">
        <v>270</v>
      </c>
      <c r="EK33" s="10" t="s">
        <v>274</v>
      </c>
      <c r="EL33" s="10" t="s">
        <v>272</v>
      </c>
      <c r="EM33" s="10" t="s">
        <v>276</v>
      </c>
      <c r="EN33" s="10" t="s">
        <v>278</v>
      </c>
      <c r="EO33" s="10" t="s">
        <v>4</v>
      </c>
      <c r="EP33" s="10" t="s">
        <v>6</v>
      </c>
      <c r="EQ33" s="10" t="s">
        <v>8</v>
      </c>
      <c r="ER33" s="10" t="s">
        <v>539</v>
      </c>
      <c r="ES33" s="48" t="s">
        <v>229</v>
      </c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</row>
    <row r="34" spans="1:149" ht="15.75">
      <c r="A34" s="1">
        <v>5</v>
      </c>
      <c r="B34" s="1">
        <f>(($A$52*B2)^$A$55+($A$53*B2^$A$54)^$A$55)^(1/$A$55)</f>
        <v>215.8468548029917</v>
      </c>
      <c r="C34" s="1">
        <v>227.80999752793738</v>
      </c>
      <c r="D34" s="1">
        <v>223.0598169877873</v>
      </c>
      <c r="E34" s="1">
        <f aca="true" t="shared" si="5" ref="E34:O34">(($A$52*E2)^$A$55+($A$53*E2^$A$54)^$A$55)^(1/$A$55)</f>
        <v>209.9286167574237</v>
      </c>
      <c r="F34" s="1">
        <f t="shared" si="5"/>
        <v>213.21516967905342</v>
      </c>
      <c r="G34" s="1">
        <f t="shared" si="5"/>
        <v>216.47909796822032</v>
      </c>
      <c r="H34" s="1">
        <f t="shared" si="5"/>
        <v>217.1292000986911</v>
      </c>
      <c r="I34" s="1">
        <f t="shared" si="5"/>
        <v>219.7207557145192</v>
      </c>
      <c r="J34" s="1">
        <f t="shared" si="5"/>
        <v>221.01125951495948</v>
      </c>
      <c r="K34" s="1">
        <f t="shared" si="5"/>
        <v>222.94048208827945</v>
      </c>
      <c r="L34" s="1">
        <f t="shared" si="5"/>
        <v>226.13860226164806</v>
      </c>
      <c r="M34" s="1">
        <f t="shared" si="5"/>
        <v>227.41187091117337</v>
      </c>
      <c r="N34" s="1">
        <f t="shared" si="5"/>
        <v>228.04723371331568</v>
      </c>
      <c r="O34" s="1">
        <f t="shared" si="5"/>
        <v>229.31542825506648</v>
      </c>
      <c r="P34" s="1">
        <f aca="true" t="shared" si="6" ref="P34:AC34">(($A$52*P2)^$A$55+($A$53*P2^$A$54)^$A$55)^(1/$A$55)</f>
        <v>232.4712597165817</v>
      </c>
      <c r="Q34" s="1">
        <f t="shared" si="6"/>
        <v>235.60638464055702</v>
      </c>
      <c r="R34" s="1">
        <f t="shared" si="6"/>
        <v>238.72108003158255</v>
      </c>
      <c r="S34" s="1">
        <f t="shared" si="6"/>
        <v>241.8156125187313</v>
      </c>
      <c r="T34" s="1">
        <f t="shared" si="6"/>
        <v>244.89023892473995</v>
      </c>
      <c r="U34" s="1">
        <f t="shared" si="6"/>
        <v>247.9452067941808</v>
      </c>
      <c r="V34" s="1">
        <f t="shared" si="6"/>
        <v>250.98075488426832</v>
      </c>
      <c r="W34" s="1">
        <f t="shared" si="6"/>
        <v>253.99711362155645</v>
      </c>
      <c r="X34" s="1">
        <f t="shared" si="6"/>
        <v>256.99450552744696</v>
      </c>
      <c r="Y34" s="1">
        <f t="shared" si="6"/>
        <v>259.37890766509923</v>
      </c>
      <c r="Z34" s="1">
        <f t="shared" si="6"/>
        <v>259.97314561512957</v>
      </c>
      <c r="AA34" s="1">
        <f t="shared" si="6"/>
        <v>262.93324176032195</v>
      </c>
      <c r="AB34" s="1">
        <f t="shared" si="6"/>
        <v>265.87499504793664</v>
      </c>
      <c r="AC34" s="1">
        <f t="shared" si="6"/>
        <v>268.79860009660274</v>
      </c>
      <c r="AD34" s="1">
        <f>(($A$52*AD2)^$A$55+($A$53*AD2^$A$54)^$A$55)^(1/$A$55)</f>
        <v>271.7042453627853</v>
      </c>
      <c r="AE34" s="1">
        <v>263.4567147882213</v>
      </c>
      <c r="AF34" s="1">
        <f aca="true" t="shared" si="7" ref="AF34:BO34">(($A$52*AF2)^$A$55+($A$53*AF2^$A$54)^$A$55)^(1/$A$55)</f>
        <v>215.05625595427512</v>
      </c>
      <c r="AG34" s="1">
        <f t="shared" si="7"/>
        <v>216.88339324090822</v>
      </c>
      <c r="AH34" s="1">
        <f t="shared" si="7"/>
        <v>218.7079377768994</v>
      </c>
      <c r="AI34" s="1">
        <f t="shared" si="7"/>
        <v>222.34926320725415</v>
      </c>
      <c r="AJ34" s="1">
        <f t="shared" si="7"/>
        <v>225.98027427828217</v>
      </c>
      <c r="AK34" s="1">
        <f t="shared" si="7"/>
        <v>229.6010307229669</v>
      </c>
      <c r="AL34" s="1">
        <f t="shared" si="7"/>
        <v>233.2116065207847</v>
      </c>
      <c r="AM34" s="1">
        <f t="shared" si="7"/>
        <v>236.81208706126372</v>
      </c>
      <c r="AN34" s="1">
        <f t="shared" si="7"/>
        <v>240.40256680760677</v>
      </c>
      <c r="AO34" s="1">
        <f t="shared" si="7"/>
        <v>243.98314736740892</v>
      </c>
      <c r="AP34" s="1">
        <f t="shared" si="7"/>
        <v>247.55393589623324</v>
      </c>
      <c r="AQ34" s="1">
        <f t="shared" si="7"/>
        <v>251.1150437744112</v>
      </c>
      <c r="AR34" s="1">
        <f t="shared" si="7"/>
        <v>330.4932086482995</v>
      </c>
      <c r="AS34" s="1">
        <f t="shared" si="7"/>
        <v>331.81675270706364</v>
      </c>
      <c r="AT34" s="1">
        <f t="shared" si="7"/>
        <v>333.1507722287677</v>
      </c>
      <c r="AU34" s="1">
        <f t="shared" si="7"/>
        <v>334.4947579770402</v>
      </c>
      <c r="AV34" s="1">
        <f t="shared" si="7"/>
        <v>335.84822913771904</v>
      </c>
      <c r="AW34" s="1">
        <f t="shared" si="7"/>
        <v>337.2107314021654</v>
      </c>
      <c r="AX34" s="1">
        <f t="shared" si="7"/>
        <v>338.5818352029105</v>
      </c>
      <c r="AY34" s="1">
        <f t="shared" si="7"/>
        <v>339.96113408772214</v>
      </c>
      <c r="AZ34" s="1">
        <f t="shared" si="7"/>
        <v>341.3482432195872</v>
      </c>
      <c r="BA34" s="1">
        <f t="shared" si="7"/>
        <v>342.7427979913997</v>
      </c>
      <c r="BB34" s="1">
        <f t="shared" si="7"/>
        <v>344.1444527452608</v>
      </c>
      <c r="BC34" s="1">
        <v>226.14323174848315</v>
      </c>
      <c r="BD34" s="1">
        <v>381.3873146054042</v>
      </c>
      <c r="BE34" s="1">
        <f t="shared" si="7"/>
        <v>266.6080228016047</v>
      </c>
      <c r="BF34" s="1">
        <f t="shared" si="7"/>
        <v>258.77073917575797</v>
      </c>
      <c r="BG34" s="1">
        <f t="shared" si="7"/>
        <v>250.87266035430486</v>
      </c>
      <c r="BH34" s="1">
        <f t="shared" si="7"/>
        <v>242.9110930825628</v>
      </c>
      <c r="BI34" s="1">
        <f t="shared" si="7"/>
        <v>234.8831127703404</v>
      </c>
      <c r="BJ34" s="1">
        <f t="shared" si="7"/>
        <v>226.78553261175878</v>
      </c>
      <c r="BK34" s="1">
        <f t="shared" si="7"/>
        <v>218.6148669853581</v>
      </c>
      <c r="BL34" s="1">
        <f t="shared" si="7"/>
        <v>210.36728775385257</v>
      </c>
      <c r="BM34" s="1">
        <f t="shared" si="7"/>
        <v>202.0385716646448</v>
      </c>
      <c r="BN34" s="1">
        <f t="shared" si="7"/>
        <v>193.6240364786959</v>
      </c>
      <c r="BO34" s="1">
        <f t="shared" si="7"/>
        <v>185.1184626572591</v>
      </c>
      <c r="BP34" s="1">
        <v>242.9350377158588</v>
      </c>
      <c r="BQ34" s="1">
        <f aca="true" t="shared" si="8" ref="BQ34:BQ50">(($A$52*BQ2)^$A$55+($A$53*BQ2^$A$54)^$A$55)^(1/$A$55)</f>
        <v>195.56186635843363</v>
      </c>
      <c r="BT34" s="1">
        <v>218.08915084902185</v>
      </c>
      <c r="BU34" s="1">
        <v>212.43689496942798</v>
      </c>
      <c r="BV34" s="1">
        <v>241.476706684188</v>
      </c>
      <c r="BW34" s="1">
        <v>177.18661253291444</v>
      </c>
      <c r="BX34" s="1">
        <v>229.6584420526585</v>
      </c>
      <c r="BY34" s="1">
        <v>271.5722914411827</v>
      </c>
      <c r="BZ34" s="1">
        <v>253.99790751543918</v>
      </c>
      <c r="CA34" s="1">
        <v>405.57024928895714</v>
      </c>
      <c r="CB34" s="1">
        <v>404.1744880486594</v>
      </c>
      <c r="CC34" s="1">
        <v>519.2961626190153</v>
      </c>
      <c r="CD34" s="1">
        <v>569.4372236044403</v>
      </c>
      <c r="CE34" s="1">
        <f aca="true" t="shared" si="9" ref="CE34:CI35">(($A$52*CE2)^$A$55+($A$53*CE2^$A$54)^$A$55)^(1/$A$55)</f>
        <v>356.33462742651864</v>
      </c>
      <c r="CF34" s="1">
        <f t="shared" si="9"/>
        <v>364.2412484751523</v>
      </c>
      <c r="CG34" s="1">
        <f t="shared" si="9"/>
        <v>251.1160835052252</v>
      </c>
      <c r="CH34" s="1">
        <f t="shared" si="9"/>
        <v>288.8152434585508</v>
      </c>
      <c r="CI34" s="1">
        <f t="shared" si="9"/>
        <v>223.53148812845635</v>
      </c>
      <c r="CJ34" s="1">
        <v>248.91764439611592</v>
      </c>
      <c r="CK34" s="1">
        <v>287.55813498884567</v>
      </c>
      <c r="CL34" s="1">
        <v>567.1137248976104</v>
      </c>
      <c r="CM34" s="1">
        <v>724.5156189205529</v>
      </c>
      <c r="CN34" s="1">
        <f aca="true" t="shared" si="10" ref="CN34:CN50">(($A$52*CN2)^$A$55+($A$53*CN2^$A$54)^$A$55)^(1/$A$55)</f>
        <v>283.36303290934376</v>
      </c>
      <c r="CO34" s="1">
        <v>535.4412409563226</v>
      </c>
      <c r="CP34" s="1">
        <f aca="true" t="shared" si="11" ref="CP34:CW34">(($A$52*CP2)^$A$55+($A$53*CP2^$A$54)^$A$55)^(1/$A$55)</f>
        <v>458.4340342575979</v>
      </c>
      <c r="CQ34" s="1">
        <f t="shared" si="11"/>
        <v>472.79044938305975</v>
      </c>
      <c r="CR34" s="1">
        <f t="shared" si="11"/>
        <v>479.3102540536888</v>
      </c>
      <c r="CS34" s="1">
        <f t="shared" si="11"/>
        <v>496.0678376555753</v>
      </c>
      <c r="CT34" s="1">
        <f t="shared" si="11"/>
        <v>512.8845238978572</v>
      </c>
      <c r="CU34" s="1">
        <f t="shared" si="11"/>
        <v>529.7594825846519</v>
      </c>
      <c r="CV34" s="1">
        <f t="shared" si="11"/>
        <v>546.6918411188374</v>
      </c>
      <c r="CW34" s="1">
        <f t="shared" si="11"/>
        <v>563.6806933574337</v>
      </c>
      <c r="CX34" s="1">
        <f aca="true" t="shared" si="12" ref="CX34:EQ34">(($A$52*CX2)^$A$55+($A$53*CX2^$A$54)^$A$55)^(1/$A$55)</f>
        <v>580.7251071137359</v>
      </c>
      <c r="CY34" s="1">
        <f t="shared" si="12"/>
        <v>597.8241305250307</v>
      </c>
      <c r="CZ34" s="1">
        <f t="shared" si="12"/>
        <v>614.9767974654857</v>
      </c>
      <c r="DA34" s="1">
        <f t="shared" si="12"/>
        <v>632.1821321523607</v>
      </c>
      <c r="DB34" s="1">
        <f t="shared" si="12"/>
        <v>649.4391530683744</v>
      </c>
      <c r="DC34" s="1">
        <v>47.88608008870568</v>
      </c>
      <c r="DD34" s="1">
        <v>33.273056391191815</v>
      </c>
      <c r="DE34" s="1">
        <v>300.5363183390666</v>
      </c>
      <c r="DF34" s="1">
        <v>326.9902552205486</v>
      </c>
      <c r="DG34" s="1">
        <v>201.895605642299</v>
      </c>
      <c r="DH34" s="1">
        <v>256.90863841536594</v>
      </c>
      <c r="DI34" s="1">
        <v>188.29270774942847</v>
      </c>
      <c r="DJ34" s="1">
        <v>227.68622066024054</v>
      </c>
      <c r="DK34" s="1">
        <v>236.57491881454996</v>
      </c>
      <c r="DL34" s="1">
        <v>169.77572502897962</v>
      </c>
      <c r="DM34" s="1">
        <f t="shared" si="12"/>
        <v>162.53349970423147</v>
      </c>
      <c r="DN34" s="1">
        <f t="shared" si="12"/>
        <v>166.42966625086152</v>
      </c>
      <c r="DO34" s="1">
        <f t="shared" si="12"/>
        <v>168.76306928438476</v>
      </c>
      <c r="DP34" s="1">
        <f t="shared" si="12"/>
        <v>169.15164010130042</v>
      </c>
      <c r="DQ34" s="1">
        <f t="shared" si="12"/>
        <v>169.54011477428728</v>
      </c>
      <c r="DR34" s="1">
        <f t="shared" si="12"/>
        <v>169.92849261668277</v>
      </c>
      <c r="DS34" s="1">
        <f t="shared" si="12"/>
        <v>170.316772960277</v>
      </c>
      <c r="DT34" s="1">
        <f t="shared" si="12"/>
        <v>172.64437234773266</v>
      </c>
      <c r="DU34" s="1">
        <f t="shared" si="12"/>
        <v>173.03195295348894</v>
      </c>
      <c r="DV34" s="1">
        <f t="shared" si="12"/>
        <v>174.1940793321053</v>
      </c>
      <c r="DW34" s="1">
        <f t="shared" si="12"/>
        <v>178.06102275824884</v>
      </c>
      <c r="DX34" s="1">
        <f t="shared" si="12"/>
        <v>181.91718201301606</v>
      </c>
      <c r="DY34" s="1">
        <f t="shared" si="12"/>
        <v>185.76224877683552</v>
      </c>
      <c r="DZ34" s="1">
        <f t="shared" si="12"/>
        <v>189.59600525481832</v>
      </c>
      <c r="EA34" s="1">
        <f t="shared" si="12"/>
        <v>193.41830646255158</v>
      </c>
      <c r="EB34" s="1">
        <f t="shared" si="12"/>
        <v>197.22906611666386</v>
      </c>
      <c r="EC34" s="1">
        <f t="shared" si="12"/>
        <v>201.02824533168263</v>
      </c>
      <c r="ED34" s="1">
        <f aca="true" t="shared" si="13" ref="ED34:ED50">(($A$52*ED2)^$A$55+($A$53*ED2^$A$54)^$A$55)^(1/$A$55)</f>
        <v>162.7178917139386</v>
      </c>
      <c r="EE34" s="1">
        <v>126.41813897612582</v>
      </c>
      <c r="EF34" s="1">
        <v>228.9874199641657</v>
      </c>
      <c r="EG34" s="1">
        <f aca="true" t="shared" si="14" ref="EG34:EH50">(($A$52*EG2)^$A$55+($A$53*EG2^$A$54)^$A$55)^(1/$A$55)</f>
        <v>248.6674925440596</v>
      </c>
      <c r="EH34" s="1">
        <f t="shared" si="14"/>
        <v>207.35952195490253</v>
      </c>
      <c r="EI34" s="1">
        <f t="shared" si="12"/>
        <v>338.66977233414616</v>
      </c>
      <c r="EJ34" s="1">
        <f t="shared" si="12"/>
        <v>255.7912788178185</v>
      </c>
      <c r="EK34" s="1">
        <f t="shared" si="12"/>
        <v>130.77190311360974</v>
      </c>
      <c r="EL34" s="1">
        <f t="shared" si="12"/>
        <v>187.46880958591822</v>
      </c>
      <c r="EM34" s="1">
        <f t="shared" si="12"/>
        <v>223.35662263938485</v>
      </c>
      <c r="EN34" s="1">
        <f t="shared" si="12"/>
        <v>72.95816268565858</v>
      </c>
      <c r="EO34" s="1">
        <f t="shared" si="12"/>
        <v>443.0251739966057</v>
      </c>
      <c r="EP34" s="1">
        <f t="shared" si="12"/>
        <v>457.70432981502995</v>
      </c>
      <c r="EQ34" s="1">
        <f t="shared" si="12"/>
        <v>437.9031311245249</v>
      </c>
      <c r="ER34" s="1">
        <v>295.72376598070684</v>
      </c>
      <c r="ES34" s="37">
        <v>472.94749659024984</v>
      </c>
    </row>
    <row r="35" spans="1:149" ht="15.75">
      <c r="A35" s="1">
        <v>10</v>
      </c>
      <c r="B35" s="1">
        <f>(($A$52*B3)^$A$55+($A$53*B3^$A$54)^$A$55)^(1/$A$55)</f>
        <v>59.54818684871374</v>
      </c>
      <c r="C35" s="1">
        <v>43.473686807862634</v>
      </c>
      <c r="D35" s="1">
        <v>42.561483149445614</v>
      </c>
      <c r="E35" s="1">
        <f aca="true" t="shared" si="15" ref="E35:O35">(($A$52*E3)^$A$55+($A$53*E3^$A$54)^$A$55)^(1/$A$55)</f>
        <v>40.03787851855049</v>
      </c>
      <c r="F35" s="1">
        <f t="shared" si="15"/>
        <v>52.20837244253152</v>
      </c>
      <c r="G35" s="1">
        <f t="shared" si="15"/>
        <v>63.692596819562525</v>
      </c>
      <c r="H35" s="1">
        <f t="shared" si="15"/>
        <v>65.92429994998494</v>
      </c>
      <c r="I35" s="1">
        <f t="shared" si="15"/>
        <v>74.66718308434216</v>
      </c>
      <c r="J35" s="1">
        <f t="shared" si="15"/>
        <v>78.93871170091396</v>
      </c>
      <c r="K35" s="1">
        <f t="shared" si="15"/>
        <v>85.23480942854037</v>
      </c>
      <c r="L35" s="1">
        <f t="shared" si="15"/>
        <v>95.4632680522385</v>
      </c>
      <c r="M35" s="1">
        <f t="shared" si="15"/>
        <v>99.47095998595105</v>
      </c>
      <c r="N35" s="1">
        <f t="shared" si="15"/>
        <v>101.45818847093857</v>
      </c>
      <c r="O35" s="1">
        <f t="shared" si="15"/>
        <v>105.4008406732161</v>
      </c>
      <c r="P35" s="1">
        <f aca="true" t="shared" si="16" ref="P35:AC35">(($A$52*P3)^$A$55+($A$53*P3^$A$54)^$A$55)^(1/$A$55)</f>
        <v>115.08371148212622</v>
      </c>
      <c r="Q35" s="1">
        <f t="shared" si="16"/>
        <v>124.54002050627041</v>
      </c>
      <c r="R35" s="1">
        <f t="shared" si="16"/>
        <v>133.79227890893762</v>
      </c>
      <c r="S35" s="1">
        <f t="shared" si="16"/>
        <v>142.85890177533943</v>
      </c>
      <c r="T35" s="1">
        <f t="shared" si="16"/>
        <v>151.75522919045466</v>
      </c>
      <c r="U35" s="1">
        <f t="shared" si="16"/>
        <v>160.4942332922727</v>
      </c>
      <c r="V35" s="1">
        <f t="shared" si="16"/>
        <v>169.08702366701664</v>
      </c>
      <c r="W35" s="1">
        <f t="shared" si="16"/>
        <v>177.5432183254108</v>
      </c>
      <c r="X35" s="1">
        <f t="shared" si="16"/>
        <v>185.87122223314876</v>
      </c>
      <c r="Y35" s="1">
        <f t="shared" si="16"/>
        <v>192.44633344254763</v>
      </c>
      <c r="Z35" s="1">
        <f t="shared" si="16"/>
        <v>194.07844054425888</v>
      </c>
      <c r="AA35" s="1">
        <f t="shared" si="16"/>
        <v>202.17144463829862</v>
      </c>
      <c r="AB35" s="1">
        <f t="shared" si="16"/>
        <v>210.15610335091307</v>
      </c>
      <c r="AC35" s="1">
        <f t="shared" si="16"/>
        <v>218.03768807513708</v>
      </c>
      <c r="AD35" s="1">
        <f>(($A$52*AD3)^$A$55+($A$53*AD3^$A$54)^$A$55)^(1/$A$55)</f>
        <v>225.82095793553478</v>
      </c>
      <c r="AE35" s="1">
        <v>50.5096332249944</v>
      </c>
      <c r="AF35" s="1">
        <f aca="true" t="shared" si="17" ref="AF35:BO35">(($A$52*AF3)^$A$55+($A$53*AF3^$A$54)^$A$55)^(1/$A$55)</f>
        <v>41.186592574820644</v>
      </c>
      <c r="AG35" s="1">
        <f t="shared" si="17"/>
        <v>49.60050344923356</v>
      </c>
      <c r="AH35" s="1">
        <f t="shared" si="17"/>
        <v>57.62988923675479</v>
      </c>
      <c r="AI35" s="1">
        <f t="shared" si="17"/>
        <v>72.81392361883654</v>
      </c>
      <c r="AJ35" s="1">
        <f t="shared" si="17"/>
        <v>87.10070414278289</v>
      </c>
      <c r="AK35" s="1">
        <f t="shared" si="17"/>
        <v>100.689180683875</v>
      </c>
      <c r="AL35" s="1">
        <f t="shared" si="17"/>
        <v>113.70744979736388</v>
      </c>
      <c r="AM35" s="1">
        <f t="shared" si="17"/>
        <v>126.24558996503013</v>
      </c>
      <c r="AN35" s="1">
        <f t="shared" si="17"/>
        <v>138.3706694104297</v>
      </c>
      <c r="AO35" s="1">
        <f t="shared" si="17"/>
        <v>150.1346734155913</v>
      </c>
      <c r="AP35" s="1">
        <f t="shared" si="17"/>
        <v>161.5791176713755</v>
      </c>
      <c r="AQ35" s="1">
        <f t="shared" si="17"/>
        <v>172.73792910013063</v>
      </c>
      <c r="AR35" s="1">
        <f t="shared" si="17"/>
        <v>67.53504528949534</v>
      </c>
      <c r="AS35" s="1">
        <f t="shared" si="17"/>
        <v>74.68977260571077</v>
      </c>
      <c r="AT35" s="1">
        <f t="shared" si="17"/>
        <v>81.6524598027833</v>
      </c>
      <c r="AU35" s="1">
        <f t="shared" si="17"/>
        <v>88.44546160873793</v>
      </c>
      <c r="AV35" s="1">
        <f t="shared" si="17"/>
        <v>95.08658723871417</v>
      </c>
      <c r="AW35" s="1">
        <f t="shared" si="17"/>
        <v>101.59038763624919</v>
      </c>
      <c r="AX35" s="1">
        <f t="shared" si="17"/>
        <v>107.96899149490477</v>
      </c>
      <c r="AY35" s="1">
        <f t="shared" si="17"/>
        <v>114.23267381462055</v>
      </c>
      <c r="AZ35" s="1">
        <f t="shared" si="17"/>
        <v>120.39025702585545</v>
      </c>
      <c r="BA35" s="1">
        <f t="shared" si="17"/>
        <v>126.44940262392221</v>
      </c>
      <c r="BB35" s="1">
        <f t="shared" si="17"/>
        <v>132.41682859446857</v>
      </c>
      <c r="BC35" s="1">
        <v>43.370893564574395</v>
      </c>
      <c r="BD35" s="1">
        <v>79.79206240844589</v>
      </c>
      <c r="BE35" s="1">
        <f t="shared" si="17"/>
        <v>53.97275330191749</v>
      </c>
      <c r="BF35" s="1">
        <f t="shared" si="17"/>
        <v>52.208399765755765</v>
      </c>
      <c r="BG35" s="1">
        <f t="shared" si="17"/>
        <v>50.42848815068938</v>
      </c>
      <c r="BH35" s="1">
        <f t="shared" si="17"/>
        <v>48.632168436045156</v>
      </c>
      <c r="BI35" s="1">
        <f t="shared" si="17"/>
        <v>46.81849135504379</v>
      </c>
      <c r="BJ35" s="1">
        <f t="shared" si="17"/>
        <v>44.98638909284607</v>
      </c>
      <c r="BK35" s="1">
        <f t="shared" si="17"/>
        <v>43.13465063427437</v>
      </c>
      <c r="BL35" s="1">
        <f t="shared" si="17"/>
        <v>41.26188986387753</v>
      </c>
      <c r="BM35" s="1">
        <f t="shared" si="17"/>
        <v>39.366503730303435</v>
      </c>
      <c r="BN35" s="1">
        <f t="shared" si="17"/>
        <v>37.44661664341073</v>
      </c>
      <c r="BO35" s="1">
        <f t="shared" si="17"/>
        <v>35.50000563778208</v>
      </c>
      <c r="BP35" s="1">
        <v>48.6820860578134</v>
      </c>
      <c r="BQ35" s="1">
        <f t="shared" si="8"/>
        <v>37.73174953415588</v>
      </c>
      <c r="BT35" s="1">
        <v>41.78848627403506</v>
      </c>
      <c r="BU35" s="1">
        <v>40.697480492850474</v>
      </c>
      <c r="BV35" s="1">
        <v>46.29759623898598</v>
      </c>
      <c r="BW35" s="1">
        <v>33.900650856395195</v>
      </c>
      <c r="BX35" s="1">
        <v>43.95038357507924</v>
      </c>
      <c r="BY35" s="1">
        <v>162.23823002916387</v>
      </c>
      <c r="BZ35" s="1">
        <v>144.39289483173548</v>
      </c>
      <c r="CA35" s="1">
        <v>84.02552810464468</v>
      </c>
      <c r="CB35" s="1">
        <v>146.3752803129265</v>
      </c>
      <c r="CC35" s="1">
        <v>112.04637554909529</v>
      </c>
      <c r="CD35" s="1">
        <v>120.74721189042086</v>
      </c>
      <c r="CE35" s="1">
        <f t="shared" si="9"/>
        <v>74.08560151215919</v>
      </c>
      <c r="CF35" s="1">
        <f t="shared" si="9"/>
        <v>75.69697397166064</v>
      </c>
      <c r="CG35" s="1">
        <f t="shared" si="9"/>
        <v>272.1388172241401</v>
      </c>
      <c r="CH35" s="1">
        <f t="shared" si="9"/>
        <v>311.1117290457348</v>
      </c>
      <c r="CI35" s="1">
        <f t="shared" si="9"/>
        <v>42.49775147850906</v>
      </c>
      <c r="CJ35" s="1">
        <v>47.48268919749782</v>
      </c>
      <c r="CK35" s="1">
        <v>306.53620669966415</v>
      </c>
      <c r="CL35" s="1">
        <v>241.03428380676556</v>
      </c>
      <c r="CM35" s="1">
        <v>160.90231732670338</v>
      </c>
      <c r="CN35" s="1">
        <f t="shared" si="10"/>
        <v>55.739570779714356</v>
      </c>
      <c r="CO35" s="1">
        <v>263.6080789981594</v>
      </c>
      <c r="CP35" s="1">
        <f aca="true" t="shared" si="18" ref="CP35:CV35">(($A$52*CP3)^$A$55+($A$53*CP3^$A$54)^$A$55)^(1/$A$55)</f>
        <v>295.70300577640785</v>
      </c>
      <c r="CQ35" s="1">
        <f t="shared" si="18"/>
        <v>326.1410950921259</v>
      </c>
      <c r="CR35" s="1">
        <f t="shared" si="18"/>
        <v>565.0451030909527</v>
      </c>
      <c r="CS35" s="1">
        <f t="shared" si="18"/>
        <v>582.0441069773071</v>
      </c>
      <c r="CT35" s="1">
        <f t="shared" si="18"/>
        <v>599.1066080563226</v>
      </c>
      <c r="CU35" s="1">
        <f t="shared" si="18"/>
        <v>616.2312736699492</v>
      </c>
      <c r="CV35" s="1">
        <f t="shared" si="18"/>
        <v>633.4167822805342</v>
      </c>
      <c r="CW35" s="1">
        <f aca="true" t="shared" si="19" ref="CW35:EQ35">(($A$52*CW3)^$A$55+($A$53*CW3^$A$54)^$A$55)^(1/$A$55)</f>
        <v>650.6618257218774</v>
      </c>
      <c r="CX35" s="1">
        <f t="shared" si="19"/>
        <v>667.9651110491366</v>
      </c>
      <c r="CY35" s="1">
        <f t="shared" si="19"/>
        <v>685.3253620488091</v>
      </c>
      <c r="CZ35" s="1">
        <f t="shared" si="19"/>
        <v>702.7413204601752</v>
      </c>
      <c r="DA35" s="1">
        <f t="shared" si="19"/>
        <v>720.2117469514529</v>
      </c>
      <c r="DB35" s="1">
        <f t="shared" si="19"/>
        <v>737.7354218872306</v>
      </c>
      <c r="DC35" s="1">
        <v>7.364025851734773</v>
      </c>
      <c r="DD35" s="1">
        <v>4.761601047485075</v>
      </c>
      <c r="DE35" s="1">
        <v>61.55761122804014</v>
      </c>
      <c r="DF35" s="1">
        <v>66.71098893473905</v>
      </c>
      <c r="DG35" s="1">
        <v>38.655335135023016</v>
      </c>
      <c r="DH35" s="1">
        <v>51.38382588914566</v>
      </c>
      <c r="DI35" s="1">
        <v>36.0336685099661</v>
      </c>
      <c r="DJ35" s="1">
        <v>45.01660487982876</v>
      </c>
      <c r="DK35" s="1">
        <v>46.90817822520266</v>
      </c>
      <c r="DL35" s="1">
        <v>32.41206150460499</v>
      </c>
      <c r="DM35" s="1">
        <f t="shared" si="19"/>
        <v>30.85927522808647</v>
      </c>
      <c r="DN35" s="1">
        <f t="shared" si="19"/>
        <v>50.550053656681555</v>
      </c>
      <c r="DO35" s="1">
        <f t="shared" si="19"/>
        <v>61.35238777866887</v>
      </c>
      <c r="DP35" s="1">
        <f t="shared" si="19"/>
        <v>63.09962448471606</v>
      </c>
      <c r="DQ35" s="1">
        <f t="shared" si="19"/>
        <v>64.83332028276294</v>
      </c>
      <c r="DR35" s="1">
        <f t="shared" si="19"/>
        <v>66.5539848938886</v>
      </c>
      <c r="DS35" s="1">
        <f t="shared" si="19"/>
        <v>68.26209134250958</v>
      </c>
      <c r="DT35" s="1">
        <f t="shared" si="19"/>
        <v>78.26976792700222</v>
      </c>
      <c r="DU35" s="1">
        <f t="shared" si="19"/>
        <v>79.90083977932228</v>
      </c>
      <c r="DV35" s="1">
        <f t="shared" si="19"/>
        <v>84.7368256785958</v>
      </c>
      <c r="DW35" s="1">
        <f t="shared" si="19"/>
        <v>100.30688018260962</v>
      </c>
      <c r="DX35" s="1">
        <f t="shared" si="19"/>
        <v>115.16735327418306</v>
      </c>
      <c r="DY35" s="1">
        <f t="shared" si="19"/>
        <v>129.44776319364985</v>
      </c>
      <c r="DZ35" s="1">
        <f t="shared" si="19"/>
        <v>143.24066326622523</v>
      </c>
      <c r="EA35" s="1">
        <f t="shared" si="19"/>
        <v>156.61553748744882</v>
      </c>
      <c r="EB35" s="1">
        <f t="shared" si="19"/>
        <v>169.6264351556211</v>
      </c>
      <c r="EC35" s="1">
        <f t="shared" si="19"/>
        <v>182.31654101651884</v>
      </c>
      <c r="ED35" s="1">
        <f t="shared" si="13"/>
        <v>31.036973763882457</v>
      </c>
      <c r="EE35" s="1">
        <v>23.39647113876571</v>
      </c>
      <c r="EF35" s="1">
        <v>236.79179634231656</v>
      </c>
      <c r="EG35" s="1">
        <f t="shared" si="14"/>
        <v>186.29829867838166</v>
      </c>
      <c r="EH35" s="1">
        <f t="shared" si="14"/>
        <v>209.4823091489286</v>
      </c>
      <c r="EI35" s="1">
        <f t="shared" si="19"/>
        <v>71.86952438537091</v>
      </c>
      <c r="EJ35" s="1">
        <f t="shared" si="19"/>
        <v>52.99758915351533</v>
      </c>
      <c r="EK35" s="1">
        <f t="shared" si="19"/>
        <v>24.055051974573498</v>
      </c>
      <c r="EL35" s="1">
        <f t="shared" si="19"/>
        <v>180.23461034665493</v>
      </c>
      <c r="EM35" s="1">
        <f t="shared" si="19"/>
        <v>46.23446761902871</v>
      </c>
      <c r="EN35" s="1">
        <f t="shared" si="19"/>
        <v>13.012794848181752</v>
      </c>
      <c r="EO35" s="1">
        <f t="shared" si="19"/>
        <v>93.31482564515491</v>
      </c>
      <c r="EP35" s="1">
        <f t="shared" si="19"/>
        <v>96.34474909833213</v>
      </c>
      <c r="EQ35" s="1">
        <f t="shared" si="19"/>
        <v>92.26886177773792</v>
      </c>
      <c r="ER35" s="1">
        <v>60.122134545373974</v>
      </c>
      <c r="ES35" s="37">
        <v>100.50906414377053</v>
      </c>
    </row>
    <row r="36" spans="1:149" ht="15.75">
      <c r="A36" s="1">
        <v>15</v>
      </c>
      <c r="B36" s="1">
        <f aca="true" t="shared" si="20" ref="B36:CV36">(($A$52*B4)^$A$55+($A$53*B4^$A$54)^$A$55)^(1/$A$55)</f>
        <v>22.71424513977051</v>
      </c>
      <c r="C36" s="1">
        <v>15.589959712311959</v>
      </c>
      <c r="D36" s="1">
        <v>15.224893014164957</v>
      </c>
      <c r="E36" s="1">
        <f t="shared" si="20"/>
        <v>14.213739417746552</v>
      </c>
      <c r="F36" s="1">
        <f t="shared" si="20"/>
        <v>19.55960196452622</v>
      </c>
      <c r="G36" s="1">
        <f t="shared" si="20"/>
        <v>24.482526094453082</v>
      </c>
      <c r="H36" s="1">
        <f t="shared" si="20"/>
        <v>25.427621381582068</v>
      </c>
      <c r="I36" s="1">
        <f t="shared" si="20"/>
        <v>29.103829853359155</v>
      </c>
      <c r="J36" s="1">
        <f t="shared" si="20"/>
        <v>30.88794409397554</v>
      </c>
      <c r="K36" s="1">
        <f t="shared" si="20"/>
        <v>33.507192680799044</v>
      </c>
      <c r="L36" s="1">
        <f aca="true" t="shared" si="21" ref="L36:N50">(($A$52*L4)^$A$55+($A$53*L4^$A$54)^$A$55)^(1/$A$55)</f>
        <v>37.742978447722244</v>
      </c>
      <c r="M36" s="1">
        <f t="shared" si="21"/>
        <v>39.39783848501062</v>
      </c>
      <c r="N36" s="1">
        <f t="shared" si="21"/>
        <v>40.2176174358405</v>
      </c>
      <c r="O36" s="1">
        <f t="shared" si="20"/>
        <v>41.84270121437933</v>
      </c>
      <c r="P36" s="1">
        <f aca="true" t="shared" si="22" ref="P36:AC36">(($A$52*P4)^$A$55+($A$53*P4^$A$54)^$A$55)^(1/$A$55)</f>
        <v>45.827513612122516</v>
      </c>
      <c r="Q36" s="1">
        <f t="shared" si="22"/>
        <v>49.71254840298956</v>
      </c>
      <c r="R36" s="1">
        <f t="shared" si="22"/>
        <v>53.50919408884202</v>
      </c>
      <c r="S36" s="1">
        <f t="shared" si="22"/>
        <v>57.226361369819074</v>
      </c>
      <c r="T36" s="1">
        <f t="shared" si="22"/>
        <v>60.8712340473576</v>
      </c>
      <c r="U36" s="1">
        <f t="shared" si="22"/>
        <v>64.4497405657246</v>
      </c>
      <c r="V36" s="1">
        <f t="shared" si="22"/>
        <v>67.9668651303764</v>
      </c>
      <c r="W36" s="1">
        <f t="shared" si="22"/>
        <v>71.42686172528471</v>
      </c>
      <c r="X36" s="1">
        <f t="shared" si="22"/>
        <v>74.8334065806363</v>
      </c>
      <c r="Y36" s="1">
        <f t="shared" si="22"/>
        <v>77.52232795691177</v>
      </c>
      <c r="Z36" s="1">
        <f t="shared" si="22"/>
        <v>78.1897100370195</v>
      </c>
      <c r="AA36" s="1">
        <f t="shared" si="22"/>
        <v>81.49860068747061</v>
      </c>
      <c r="AB36" s="1">
        <f t="shared" si="22"/>
        <v>84.76259002361118</v>
      </c>
      <c r="AC36" s="1">
        <f t="shared" si="22"/>
        <v>87.98392301592006</v>
      </c>
      <c r="AD36" s="1">
        <f t="shared" si="20"/>
        <v>91.16461831794801</v>
      </c>
      <c r="AE36" s="1">
        <v>18.410635457747894</v>
      </c>
      <c r="AF36" s="1">
        <f t="shared" si="20"/>
        <v>14.690004611614372</v>
      </c>
      <c r="AG36" s="1">
        <f t="shared" si="20"/>
        <v>18.397467526497078</v>
      </c>
      <c r="AH36" s="1">
        <f t="shared" si="20"/>
        <v>21.874099403815972</v>
      </c>
      <c r="AI36" s="1">
        <f t="shared" si="20"/>
        <v>28.311507057630994</v>
      </c>
      <c r="AJ36" s="1">
        <f t="shared" si="20"/>
        <v>34.2709981789372</v>
      </c>
      <c r="AK36" s="1">
        <f t="shared" si="20"/>
        <v>39.89467235267614</v>
      </c>
      <c r="AL36" s="1">
        <f t="shared" si="20"/>
        <v>45.2598715515076</v>
      </c>
      <c r="AM36" s="1">
        <f t="shared" si="20"/>
        <v>50.41452201600179</v>
      </c>
      <c r="AN36" s="1">
        <f t="shared" si="20"/>
        <v>55.391526864971894</v>
      </c>
      <c r="AO36" s="1">
        <f t="shared" si="20"/>
        <v>60.21511499519986</v>
      </c>
      <c r="AP36" s="1">
        <f t="shared" si="20"/>
        <v>64.90400466039486</v>
      </c>
      <c r="AQ36" s="1">
        <f t="shared" si="20"/>
        <v>69.47315724796243</v>
      </c>
      <c r="AR36" s="1">
        <f t="shared" si="20"/>
        <v>25.668406116436817</v>
      </c>
      <c r="AS36" s="1">
        <f t="shared" si="20"/>
        <v>28.690319103067853</v>
      </c>
      <c r="AT36" s="1">
        <f t="shared" si="20"/>
        <v>31.608975020863024</v>
      </c>
      <c r="AU36" s="1">
        <f t="shared" si="20"/>
        <v>34.441365236272816</v>
      </c>
      <c r="AV36" s="1">
        <f t="shared" si="20"/>
        <v>37.199837383388555</v>
      </c>
      <c r="AW36" s="1">
        <f t="shared" si="20"/>
        <v>39.893651286408726</v>
      </c>
      <c r="AX36" s="1">
        <f t="shared" si="20"/>
        <v>42.529978636448774</v>
      </c>
      <c r="AY36" s="1">
        <f t="shared" si="20"/>
        <v>45.11453776478881</v>
      </c>
      <c r="AZ36" s="1">
        <f t="shared" si="20"/>
        <v>47.65200310469847</v>
      </c>
      <c r="BA36" s="1">
        <f t="shared" si="20"/>
        <v>50.14627627044743</v>
      </c>
      <c r="BB36" s="1">
        <f t="shared" si="20"/>
        <v>52.60067079912596</v>
      </c>
      <c r="BC36" s="1">
        <v>15.582956025200641</v>
      </c>
      <c r="BD36" s="1">
        <v>30.71962019488008</v>
      </c>
      <c r="BE36" s="1">
        <f t="shared" si="20"/>
        <v>20.218121168956174</v>
      </c>
      <c r="BF36" s="1">
        <f t="shared" si="20"/>
        <v>19.484122555812082</v>
      </c>
      <c r="BG36" s="1">
        <f t="shared" si="20"/>
        <v>18.741055995879126</v>
      </c>
      <c r="BH36" s="1">
        <f t="shared" si="20"/>
        <v>17.98849066124253</v>
      </c>
      <c r="BI36" s="1">
        <f t="shared" si="20"/>
        <v>17.226015265135025</v>
      </c>
      <c r="BJ36" s="1">
        <f t="shared" si="20"/>
        <v>16.45325512520515</v>
      </c>
      <c r="BK36" s="1">
        <f t="shared" si="20"/>
        <v>15.669892575340592</v>
      </c>
      <c r="BL36" s="1">
        <f t="shared" si="20"/>
        <v>14.875690102565976</v>
      </c>
      <c r="BM36" s="1">
        <f t="shared" si="20"/>
        <v>14.070514925199296</v>
      </c>
      <c r="BN36" s="1">
        <f t="shared" si="20"/>
        <v>13.254362980399637</v>
      </c>
      <c r="BO36" s="1">
        <f t="shared" si="20"/>
        <v>12.427379594616072</v>
      </c>
      <c r="BP36" s="1">
        <v>17.972347731777536</v>
      </c>
      <c r="BQ36" s="1">
        <f t="shared" si="8"/>
        <v>13.333886442766183</v>
      </c>
      <c r="BT36" s="1">
        <v>14.964315940493938</v>
      </c>
      <c r="BU36" s="1">
        <v>14.52592005855087</v>
      </c>
      <c r="BV36" s="1">
        <v>16.771671542447258</v>
      </c>
      <c r="BW36" s="1">
        <v>11.788225429084312</v>
      </c>
      <c r="BX36" s="1">
        <v>15.805852539375033</v>
      </c>
      <c r="BY36" s="1">
        <v>65.03569993177484</v>
      </c>
      <c r="BZ36" s="1">
        <v>57.69256331938492</v>
      </c>
      <c r="CA36" s="1">
        <v>32.286145524206155</v>
      </c>
      <c r="CB36" s="1">
        <v>58.14017956343996</v>
      </c>
      <c r="CC36" s="1">
        <v>43.75220441644173</v>
      </c>
      <c r="CD36" s="1">
        <v>48.116158086582665</v>
      </c>
      <c r="CE36" s="1">
        <f aca="true" t="shared" si="23" ref="CE36:CF50">(($A$52*CE4)^$A$55+($A$53*CE4^$A$54)^$A$55)^(1/$A$55)</f>
        <v>28.415571490898348</v>
      </c>
      <c r="CF36" s="1">
        <f t="shared" si="23"/>
        <v>29.063081426671104</v>
      </c>
      <c r="CG36" s="1">
        <f t="shared" si="20"/>
        <v>109.44042022724227</v>
      </c>
      <c r="CH36" s="1">
        <f t="shared" si="20"/>
        <v>126.08326470028389</v>
      </c>
      <c r="CI36" s="1">
        <f aca="true" t="shared" si="24" ref="CI36:CI50">(($A$52*CI4)^$A$55+($A$53*CI4^$A$54)^$A$55)^(1/$A$55)</f>
        <v>15.223566757787003</v>
      </c>
      <c r="CJ36" s="1">
        <v>17.24481511244434</v>
      </c>
      <c r="CK36" s="1">
        <v>124.21655601788243</v>
      </c>
      <c r="CL36" s="1">
        <v>96.75697745456166</v>
      </c>
      <c r="CM36" s="1">
        <v>63.46735735306964</v>
      </c>
      <c r="CN36" s="1">
        <f t="shared" si="10"/>
        <v>20.745157936621524</v>
      </c>
      <c r="CO36" s="1">
        <v>105.28425224291274</v>
      </c>
      <c r="CP36" s="1">
        <f t="shared" si="20"/>
        <v>118.88841391938175</v>
      </c>
      <c r="CQ36" s="1">
        <f t="shared" si="20"/>
        <v>131.86162140571662</v>
      </c>
      <c r="CR36" s="1">
        <f t="shared" si="20"/>
        <v>229.18207692186405</v>
      </c>
      <c r="CS36" s="1">
        <f t="shared" si="20"/>
        <v>236.42833845532678</v>
      </c>
      <c r="CT36" s="1">
        <f t="shared" si="20"/>
        <v>243.70136807432073</v>
      </c>
      <c r="CU36" s="1">
        <f t="shared" si="20"/>
        <v>251.00065219968891</v>
      </c>
      <c r="CV36" s="1">
        <f t="shared" si="20"/>
        <v>258.3256759984616</v>
      </c>
      <c r="CW36" s="1">
        <f aca="true" t="shared" si="25" ref="CW36:EQ36">(($A$52*CW4)^$A$55+($A$53*CW4^$A$54)^$A$55)^(1/$A$55)</f>
        <v>265.67592506195194</v>
      </c>
      <c r="CX36" s="1">
        <f t="shared" si="25"/>
        <v>273.0508868137398</v>
      </c>
      <c r="CY36" s="1">
        <f t="shared" si="25"/>
        <v>280.4500516892849</v>
      </c>
      <c r="CZ36" s="1">
        <f t="shared" si="25"/>
        <v>287.87291412193355</v>
      </c>
      <c r="DA36" s="1">
        <f t="shared" si="25"/>
        <v>295.3189733643899</v>
      </c>
      <c r="DB36" s="1">
        <f t="shared" si="25"/>
        <v>302.7877341700545</v>
      </c>
      <c r="DC36" s="1">
        <v>2.515811880567927</v>
      </c>
      <c r="DD36" s="1">
        <v>1.6227119005287216</v>
      </c>
      <c r="DE36" s="1">
        <v>23.342363271739327</v>
      </c>
      <c r="DF36" s="1">
        <v>25.349050247473542</v>
      </c>
      <c r="DG36" s="1">
        <v>13.68018853553397</v>
      </c>
      <c r="DH36" s="1">
        <v>19.080244235451385</v>
      </c>
      <c r="DI36" s="1">
        <v>12.634497662278457</v>
      </c>
      <c r="DJ36" s="1">
        <v>16.42869307239269</v>
      </c>
      <c r="DK36" s="1">
        <v>17.214923099832205</v>
      </c>
      <c r="DL36" s="1">
        <v>11.219535075726167</v>
      </c>
      <c r="DM36" s="1">
        <f t="shared" si="25"/>
        <v>10.571918017119412</v>
      </c>
      <c r="DN36" s="1">
        <f t="shared" si="25"/>
        <v>19.222555251397146</v>
      </c>
      <c r="DO36" s="1">
        <f t="shared" si="25"/>
        <v>23.853661938663553</v>
      </c>
      <c r="DP36" s="1">
        <f t="shared" si="25"/>
        <v>24.594340619413426</v>
      </c>
      <c r="DQ36" s="1">
        <f t="shared" si="25"/>
        <v>25.327364335073487</v>
      </c>
      <c r="DR36" s="1">
        <f t="shared" si="25"/>
        <v>26.053132746811045</v>
      </c>
      <c r="DS36" s="1">
        <f t="shared" si="25"/>
        <v>26.772015281761472</v>
      </c>
      <c r="DT36" s="1">
        <f t="shared" si="25"/>
        <v>30.95804501658819</v>
      </c>
      <c r="DU36" s="1">
        <f t="shared" si="25"/>
        <v>31.636919858262345</v>
      </c>
      <c r="DV36" s="1">
        <f t="shared" si="25"/>
        <v>33.645491375748755</v>
      </c>
      <c r="DW36" s="1">
        <f t="shared" si="25"/>
        <v>40.08126046910233</v>
      </c>
      <c r="DX36" s="1">
        <f t="shared" si="25"/>
        <v>46.19672358202861</v>
      </c>
      <c r="DY36" s="1">
        <f t="shared" si="25"/>
        <v>52.05959270163492</v>
      </c>
      <c r="DZ36" s="1">
        <f t="shared" si="25"/>
        <v>57.71430907992178</v>
      </c>
      <c r="EA36" s="1">
        <f t="shared" si="25"/>
        <v>63.19259752546775</v>
      </c>
      <c r="EB36" s="1">
        <f t="shared" si="25"/>
        <v>68.51838662255942</v>
      </c>
      <c r="EC36" s="1">
        <f t="shared" si="25"/>
        <v>73.71042214047692</v>
      </c>
      <c r="ED36" s="1">
        <f t="shared" si="13"/>
        <v>10.641218048655821</v>
      </c>
      <c r="EE36" s="1">
        <v>7.685058890627542</v>
      </c>
      <c r="EF36" s="1">
        <v>95.92775979478803</v>
      </c>
      <c r="EG36" s="1">
        <f t="shared" si="14"/>
        <v>75.11199325754735</v>
      </c>
      <c r="EH36" s="1">
        <f t="shared" si="14"/>
        <v>84.84502031630484</v>
      </c>
      <c r="EI36" s="1">
        <f t="shared" si="25"/>
        <v>27.814133707559197</v>
      </c>
      <c r="EJ36" s="1">
        <f t="shared" si="25"/>
        <v>20.08912830112823</v>
      </c>
      <c r="EK36" s="1">
        <f t="shared" si="25"/>
        <v>7.96365196509235</v>
      </c>
      <c r="EL36" s="1">
        <f t="shared" si="25"/>
        <v>72.96250086196912</v>
      </c>
      <c r="EM36" s="1">
        <f t="shared" si="25"/>
        <v>17.306816325489383</v>
      </c>
      <c r="EN36" s="1">
        <f t="shared" si="25"/>
        <v>4.131851050840068</v>
      </c>
      <c r="EO36" s="1">
        <f t="shared" si="25"/>
        <v>36.10939674000001</v>
      </c>
      <c r="EP36" s="1">
        <f t="shared" si="25"/>
        <v>37.257110433848574</v>
      </c>
      <c r="EQ36" s="1">
        <f t="shared" si="25"/>
        <v>35.70624998774089</v>
      </c>
      <c r="ER36" s="1">
        <v>22.515146124977367</v>
      </c>
      <c r="ES36" s="37">
        <v>39.05356485995231</v>
      </c>
    </row>
    <row r="37" spans="1:149" ht="15.75">
      <c r="A37" s="1">
        <v>20</v>
      </c>
      <c r="B37" s="1">
        <f aca="true" t="shared" si="26" ref="B37:CV37">(($A$52*B5)^$A$55+($A$53*B5^$A$54)^$A$55)^(1/$A$55)</f>
        <v>10.764482488500214</v>
      </c>
      <c r="C37" s="1">
        <v>7.049940908589094</v>
      </c>
      <c r="D37" s="1">
        <v>6.873236055104142</v>
      </c>
      <c r="E37" s="1">
        <f t="shared" si="26"/>
        <v>6.3882169461260565</v>
      </c>
      <c r="F37" s="1">
        <f t="shared" si="26"/>
        <v>9.09322126808013</v>
      </c>
      <c r="G37" s="1">
        <f t="shared" si="26"/>
        <v>11.71944326019131</v>
      </c>
      <c r="H37" s="1">
        <f t="shared" si="26"/>
        <v>12.233191659946606</v>
      </c>
      <c r="I37" s="1">
        <f t="shared" si="26"/>
        <v>14.24610144611376</v>
      </c>
      <c r="J37" s="1">
        <f t="shared" si="26"/>
        <v>15.226706060149429</v>
      </c>
      <c r="K37" s="1">
        <f t="shared" si="26"/>
        <v>16.665510737891562</v>
      </c>
      <c r="L37" s="1">
        <f t="shared" si="21"/>
        <v>18.982076903995626</v>
      </c>
      <c r="M37" s="1">
        <f t="shared" si="21"/>
        <v>19.882263292584998</v>
      </c>
      <c r="N37" s="1">
        <f t="shared" si="21"/>
        <v>20.327090461577743</v>
      </c>
      <c r="O37" s="1">
        <f t="shared" si="26"/>
        <v>21.206722232883845</v>
      </c>
      <c r="P37" s="1">
        <f aca="true" t="shared" si="27" ref="P37:AC37">(($A$52*P5)^$A$55+($A$53*P5^$A$54)^$A$55)^(1/$A$55)</f>
        <v>23.351907083611728</v>
      </c>
      <c r="Q37" s="1">
        <f t="shared" si="27"/>
        <v>25.429016191333478</v>
      </c>
      <c r="R37" s="1">
        <f t="shared" si="27"/>
        <v>27.44753099447574</v>
      </c>
      <c r="S37" s="1">
        <f t="shared" si="27"/>
        <v>29.41505853953066</v>
      </c>
      <c r="T37" s="1">
        <f t="shared" si="27"/>
        <v>31.337642178709384</v>
      </c>
      <c r="U37" s="1">
        <f t="shared" si="27"/>
        <v>33.22010267307991</v>
      </c>
      <c r="V37" s="1">
        <f t="shared" si="27"/>
        <v>35.066327423028646</v>
      </c>
      <c r="W37" s="1">
        <f t="shared" si="27"/>
        <v>36.879494249624834</v>
      </c>
      <c r="X37" s="1">
        <f t="shared" si="27"/>
        <v>38.662238381941435</v>
      </c>
      <c r="Y37" s="1">
        <f t="shared" si="27"/>
        <v>40.06803001401911</v>
      </c>
      <c r="Z37" s="1">
        <f t="shared" si="27"/>
        <v>40.41677563357523</v>
      </c>
      <c r="AA37" s="1">
        <f t="shared" si="27"/>
        <v>42.144993337794595</v>
      </c>
      <c r="AB37" s="1">
        <f t="shared" si="27"/>
        <v>43.84851797431306</v>
      </c>
      <c r="AC37" s="1">
        <f t="shared" si="27"/>
        <v>45.52876600383663</v>
      </c>
      <c r="AD37" s="1">
        <f t="shared" si="26"/>
        <v>47.18698255455131</v>
      </c>
      <c r="AE37" s="1">
        <v>8.442134801154957</v>
      </c>
      <c r="AF37" s="1">
        <f t="shared" si="26"/>
        <v>6.61470470678114</v>
      </c>
      <c r="AG37" s="1">
        <f t="shared" si="26"/>
        <v>8.48355607398864</v>
      </c>
      <c r="AH37" s="1">
        <f t="shared" si="26"/>
        <v>10.309383792591362</v>
      </c>
      <c r="AI37" s="1">
        <f t="shared" si="26"/>
        <v>13.80596252918348</v>
      </c>
      <c r="AJ37" s="1">
        <f t="shared" si="26"/>
        <v>17.08025787146661</v>
      </c>
      <c r="AK37" s="1">
        <f t="shared" si="26"/>
        <v>20.14858230944486</v>
      </c>
      <c r="AL37" s="1">
        <f t="shared" si="26"/>
        <v>23.0445771979408</v>
      </c>
      <c r="AM37" s="1">
        <f t="shared" si="26"/>
        <v>25.800835286347407</v>
      </c>
      <c r="AN37" s="1">
        <f t="shared" si="26"/>
        <v>28.44313284772227</v>
      </c>
      <c r="AO37" s="1">
        <f t="shared" si="26"/>
        <v>30.9906979810195</v>
      </c>
      <c r="AP37" s="1">
        <f t="shared" si="26"/>
        <v>33.45784220421047</v>
      </c>
      <c r="AQ37" s="1">
        <f t="shared" si="26"/>
        <v>35.85542308415767</v>
      </c>
      <c r="AR37" s="1">
        <f t="shared" si="26"/>
        <v>12.227824320405093</v>
      </c>
      <c r="AS37" s="1">
        <f t="shared" si="26"/>
        <v>13.886296430813301</v>
      </c>
      <c r="AT37" s="1">
        <f t="shared" si="26"/>
        <v>15.494277533576026</v>
      </c>
      <c r="AU37" s="1">
        <f t="shared" si="26"/>
        <v>17.052788313393137</v>
      </c>
      <c r="AV37" s="1">
        <f t="shared" si="26"/>
        <v>18.564543694526307</v>
      </c>
      <c r="AW37" s="1">
        <f t="shared" si="26"/>
        <v>20.033168728804263</v>
      </c>
      <c r="AX37" s="1">
        <f t="shared" si="26"/>
        <v>21.462579109708308</v>
      </c>
      <c r="AY37" s="1">
        <f t="shared" si="26"/>
        <v>22.856585514858427</v>
      </c>
      <c r="AZ37" s="1">
        <f t="shared" si="26"/>
        <v>24.21868711844336</v>
      </c>
      <c r="BA37" s="1">
        <f t="shared" si="26"/>
        <v>25.551992650178228</v>
      </c>
      <c r="BB37" s="1">
        <f t="shared" si="26"/>
        <v>26.859214794114724</v>
      </c>
      <c r="BC37" s="1">
        <v>7.046898386087708</v>
      </c>
      <c r="BD37" s="1">
        <v>14.941550047942716</v>
      </c>
      <c r="BE37" s="1">
        <f t="shared" si="26"/>
        <v>9.36462259774689</v>
      </c>
      <c r="BF37" s="1">
        <f t="shared" si="26"/>
        <v>8.989366942650744</v>
      </c>
      <c r="BG37" s="1">
        <f t="shared" si="26"/>
        <v>8.612460713759704</v>
      </c>
      <c r="BH37" s="1">
        <f t="shared" si="26"/>
        <v>8.23397243054988</v>
      </c>
      <c r="BI37" s="1">
        <f t="shared" si="26"/>
        <v>7.853972208022829</v>
      </c>
      <c r="BJ37" s="1">
        <f t="shared" si="26"/>
        <v>7.4725310316441</v>
      </c>
      <c r="BK37" s="1">
        <f t="shared" si="26"/>
        <v>7.089720020901536</v>
      </c>
      <c r="BL37" s="1">
        <f t="shared" si="26"/>
        <v>6.705609695464292</v>
      </c>
      <c r="BM37" s="1">
        <f t="shared" si="26"/>
        <v>6.320269257345429</v>
      </c>
      <c r="BN37" s="1">
        <f t="shared" si="26"/>
        <v>5.933765901434131</v>
      </c>
      <c r="BO37" s="1">
        <f t="shared" si="26"/>
        <v>5.546164165345137</v>
      </c>
      <c r="BP37" s="1">
        <v>8.195971040239883</v>
      </c>
      <c r="BQ37" s="1">
        <f t="shared" si="8"/>
        <v>5.968149256211976</v>
      </c>
      <c r="BT37" s="1">
        <v>6.738088035953906</v>
      </c>
      <c r="BU37" s="1">
        <v>6.528024270656724</v>
      </c>
      <c r="BV37" s="1">
        <v>7.617012731377443</v>
      </c>
      <c r="BW37" s="1">
        <v>5.245301599326993</v>
      </c>
      <c r="BX37" s="1">
        <v>7.15039000589052</v>
      </c>
      <c r="BY37" s="1">
        <v>33.50620868753969</v>
      </c>
      <c r="BZ37" s="1">
        <v>29.520082066955144</v>
      </c>
      <c r="CA37" s="1">
        <v>15.77955840071169</v>
      </c>
      <c r="CB37" s="1">
        <v>29.743593080105594</v>
      </c>
      <c r="CC37" s="1">
        <v>21.98535035351186</v>
      </c>
      <c r="CD37" s="1">
        <v>104.3541077712321</v>
      </c>
      <c r="CE37" s="1">
        <f t="shared" si="23"/>
        <v>13.702137377577765</v>
      </c>
      <c r="CF37" s="1">
        <f t="shared" si="23"/>
        <v>14.046290934870681</v>
      </c>
      <c r="CG37" s="1">
        <f t="shared" si="26"/>
        <v>56.52076600956663</v>
      </c>
      <c r="CH37" s="1">
        <f t="shared" si="26"/>
        <v>65.38592103034327</v>
      </c>
      <c r="CI37" s="1">
        <f t="shared" si="24"/>
        <v>6.863347905591942</v>
      </c>
      <c r="CJ37" s="1">
        <v>7.845899748582765</v>
      </c>
      <c r="CK37" s="1">
        <v>64.42021720799717</v>
      </c>
      <c r="CL37" s="1">
        <v>49.93267158582104</v>
      </c>
      <c r="CM37" s="1">
        <v>32.386256935433586</v>
      </c>
      <c r="CN37" s="1">
        <f t="shared" si="10"/>
        <v>9.623645739340299</v>
      </c>
      <c r="CO37" s="1">
        <v>54.14976999116388</v>
      </c>
      <c r="CP37" s="1">
        <f t="shared" si="26"/>
        <v>61.3608505167687</v>
      </c>
      <c r="CQ37" s="1">
        <f t="shared" si="26"/>
        <v>68.32185342476542</v>
      </c>
      <c r="CR37" s="1">
        <f t="shared" si="26"/>
        <v>118.83239775945901</v>
      </c>
      <c r="CS37" s="1">
        <f t="shared" si="26"/>
        <v>122.72368009877646</v>
      </c>
      <c r="CT37" s="1">
        <f t="shared" si="26"/>
        <v>126.6291233103412</v>
      </c>
      <c r="CU37" s="1">
        <f t="shared" si="26"/>
        <v>130.54848154692917</v>
      </c>
      <c r="CV37" s="1">
        <f t="shared" si="26"/>
        <v>134.48150477262755</v>
      </c>
      <c r="CW37" s="1">
        <f aca="true" t="shared" si="28" ref="CW37:EQ37">(($A$52*CW5)^$A$55+($A$53*CW5^$A$54)^$A$55)^(1/$A$55)</f>
        <v>138.4279401389357</v>
      </c>
      <c r="CX37" s="1">
        <f t="shared" si="28"/>
        <v>142.3875331404083</v>
      </c>
      <c r="CY37" s="1">
        <f t="shared" si="28"/>
        <v>146.36002858606665</v>
      </c>
      <c r="CZ37" s="1">
        <f t="shared" si="28"/>
        <v>150.34517141620415</v>
      </c>
      <c r="DA37" s="1">
        <f t="shared" si="28"/>
        <v>154.34270738895333</v>
      </c>
      <c r="DB37" s="1">
        <f t="shared" si="28"/>
        <v>158.35238365675804</v>
      </c>
      <c r="DC37" s="1">
        <v>1.378062459730922</v>
      </c>
      <c r="DD37" s="1">
        <v>0.8887927966393991</v>
      </c>
      <c r="DE37" s="1">
        <v>11.000869699928662</v>
      </c>
      <c r="DF37" s="1">
        <v>12.057381818050782</v>
      </c>
      <c r="DG37" s="1">
        <v>6.138040382361823</v>
      </c>
      <c r="DH37" s="1">
        <v>8.790548917910497</v>
      </c>
      <c r="DI37" s="1">
        <v>5.650440656346125</v>
      </c>
      <c r="DJ37" s="1">
        <v>7.447276742052713</v>
      </c>
      <c r="DK37" s="1">
        <v>7.830545834075318</v>
      </c>
      <c r="DL37" s="1">
        <v>5.005629737673301</v>
      </c>
      <c r="DM37" s="1">
        <f t="shared" si="28"/>
        <v>4.71232794339801</v>
      </c>
      <c r="DN37" s="1">
        <f t="shared" si="28"/>
        <v>8.983697276104378</v>
      </c>
      <c r="DO37" s="1">
        <f t="shared" si="28"/>
        <v>11.444621159570495</v>
      </c>
      <c r="DP37" s="1">
        <f t="shared" si="28"/>
        <v>11.845705815405985</v>
      </c>
      <c r="DQ37" s="1">
        <f t="shared" si="28"/>
        <v>12.244047855909667</v>
      </c>
      <c r="DR37" s="1">
        <f t="shared" si="28"/>
        <v>12.639609286949652</v>
      </c>
      <c r="DS37" s="1">
        <f t="shared" si="28"/>
        <v>13.032360856018789</v>
      </c>
      <c r="DT37" s="1">
        <f t="shared" si="28"/>
        <v>15.329281542558556</v>
      </c>
      <c r="DU37" s="1">
        <f t="shared" si="28"/>
        <v>15.702233680244909</v>
      </c>
      <c r="DV37" s="1">
        <f t="shared" si="28"/>
        <v>16.80466057641203</v>
      </c>
      <c r="DW37" s="1">
        <f t="shared" si="28"/>
        <v>20.314754582442525</v>
      </c>
      <c r="DX37" s="1">
        <f t="shared" si="28"/>
        <v>23.610330236901383</v>
      </c>
      <c r="DY37" s="1">
        <f t="shared" si="28"/>
        <v>26.737790058269148</v>
      </c>
      <c r="DZ37" s="1">
        <f t="shared" si="28"/>
        <v>29.732218611365223</v>
      </c>
      <c r="EA37" s="1">
        <f t="shared" si="28"/>
        <v>32.618604637156785</v>
      </c>
      <c r="EB37" s="1">
        <f t="shared" si="28"/>
        <v>35.41487515765439</v>
      </c>
      <c r="EC37" s="1">
        <f t="shared" si="28"/>
        <v>38.13426462889577</v>
      </c>
      <c r="ED37" s="1">
        <f t="shared" si="13"/>
        <v>4.728737617577993</v>
      </c>
      <c r="EE37" s="1">
        <v>3.438635989679837</v>
      </c>
      <c r="EF37" s="1">
        <v>49.73536946626201</v>
      </c>
      <c r="EG37" s="1">
        <f t="shared" si="14"/>
        <v>38.77425896356614</v>
      </c>
      <c r="EH37" s="1">
        <f t="shared" si="14"/>
        <v>43.97570737679121</v>
      </c>
      <c r="EI37" s="1">
        <f t="shared" si="28"/>
        <v>13.448643961018673</v>
      </c>
      <c r="EJ37" s="1">
        <f t="shared" si="28"/>
        <v>9.385575138236996</v>
      </c>
      <c r="EK37" s="1">
        <f t="shared" si="28"/>
        <v>3.6057760631017204</v>
      </c>
      <c r="EL37" s="1">
        <f t="shared" si="28"/>
        <v>37.79516178756265</v>
      </c>
      <c r="EM37" s="1">
        <f t="shared" si="28"/>
        <v>7.9517979963075645</v>
      </c>
      <c r="EN37" s="1">
        <f t="shared" si="28"/>
        <v>1.8929890914520149</v>
      </c>
      <c r="EO37" s="1">
        <f t="shared" si="28"/>
        <v>17.828455830852317</v>
      </c>
      <c r="EP37" s="1">
        <f t="shared" si="28"/>
        <v>18.424323057974078</v>
      </c>
      <c r="EQ37" s="1">
        <f t="shared" si="28"/>
        <v>17.61471357235249</v>
      </c>
      <c r="ER37" s="1">
        <v>10.457234208666808</v>
      </c>
      <c r="ES37" s="37">
        <v>19.430353453913874</v>
      </c>
    </row>
    <row r="38" spans="1:149" ht="15.75">
      <c r="A38" s="1">
        <v>25</v>
      </c>
      <c r="B38" s="1">
        <f aca="true" t="shared" si="29" ref="B38:CV38">(($A$52*B6)^$A$55+($A$53*B6^$A$54)^$A$55)^(1/$A$55)</f>
        <v>5.882876778104254</v>
      </c>
      <c r="C38" s="1">
        <v>3.870326628952009</v>
      </c>
      <c r="D38" s="1">
        <v>3.772586977270937</v>
      </c>
      <c r="E38" s="1">
        <f t="shared" si="29"/>
        <v>3.504683306127499</v>
      </c>
      <c r="F38" s="1">
        <f t="shared" si="29"/>
        <v>4.966208856397236</v>
      </c>
      <c r="G38" s="1">
        <f t="shared" si="29"/>
        <v>6.412539697977595</v>
      </c>
      <c r="H38" s="1">
        <f t="shared" si="29"/>
        <v>6.699705266600392</v>
      </c>
      <c r="I38" s="1">
        <f t="shared" si="29"/>
        <v>7.840409869455757</v>
      </c>
      <c r="J38" s="1">
        <f t="shared" si="29"/>
        <v>8.405568096143586</v>
      </c>
      <c r="K38" s="1">
        <f t="shared" si="29"/>
        <v>9.246142139099936</v>
      </c>
      <c r="L38" s="1">
        <f t="shared" si="21"/>
        <v>10.626138876151886</v>
      </c>
      <c r="M38" s="1">
        <f t="shared" si="21"/>
        <v>11.170223629294746</v>
      </c>
      <c r="N38" s="1">
        <f t="shared" si="21"/>
        <v>11.440485975760044</v>
      </c>
      <c r="O38" s="1">
        <f t="shared" si="29"/>
        <v>11.977365287192129</v>
      </c>
      <c r="P38" s="1">
        <f aca="true" t="shared" si="30" ref="P38:AC38">(($A$52*P6)^$A$55+($A$53*P6^$A$54)^$A$55)^(1/$A$55)</f>
        <v>13.297705612146808</v>
      </c>
      <c r="Q38" s="1">
        <f t="shared" si="30"/>
        <v>14.586117722978388</v>
      </c>
      <c r="R38" s="1">
        <f t="shared" si="30"/>
        <v>15.842585671016936</v>
      </c>
      <c r="S38" s="1">
        <f t="shared" si="30"/>
        <v>17.067930251298986</v>
      </c>
      <c r="T38" s="1">
        <f t="shared" si="30"/>
        <v>18.26355892527765</v>
      </c>
      <c r="U38" s="1">
        <f t="shared" si="30"/>
        <v>19.431222510683288</v>
      </c>
      <c r="V38" s="1">
        <f t="shared" si="30"/>
        <v>20.572816990195953</v>
      </c>
      <c r="W38" s="1">
        <f t="shared" si="30"/>
        <v>21.690242240873477</v>
      </c>
      <c r="X38" s="1">
        <f t="shared" si="30"/>
        <v>22.785312952942316</v>
      </c>
      <c r="Y38" s="1">
        <f t="shared" si="30"/>
        <v>23.64640897737119</v>
      </c>
      <c r="Z38" s="1">
        <f t="shared" si="30"/>
        <v>23.85971008256197</v>
      </c>
      <c r="AA38" s="1">
        <f t="shared" si="30"/>
        <v>24.914960407636734</v>
      </c>
      <c r="AB38" s="1">
        <f t="shared" si="30"/>
        <v>25.95243381512495</v>
      </c>
      <c r="AC38" s="1">
        <f t="shared" si="30"/>
        <v>26.973350735932943</v>
      </c>
      <c r="AD38" s="1">
        <f t="shared" si="29"/>
        <v>27.978794655674694</v>
      </c>
      <c r="AE38" s="1">
        <v>4.631936529018956</v>
      </c>
      <c r="AF38" s="1">
        <f t="shared" si="29"/>
        <v>3.6207155417375003</v>
      </c>
      <c r="AG38" s="1">
        <f t="shared" si="29"/>
        <v>4.629019127707265</v>
      </c>
      <c r="AH38" s="1">
        <f t="shared" si="29"/>
        <v>5.625861459135898</v>
      </c>
      <c r="AI38" s="1">
        <f t="shared" si="29"/>
        <v>7.582497895304492</v>
      </c>
      <c r="AJ38" s="1">
        <f t="shared" si="29"/>
        <v>9.484351089542962</v>
      </c>
      <c r="AK38" s="1">
        <f t="shared" si="29"/>
        <v>11.325212955852514</v>
      </c>
      <c r="AL38" s="1">
        <f t="shared" si="29"/>
        <v>13.100930821411318</v>
      </c>
      <c r="AM38" s="1">
        <f t="shared" si="29"/>
        <v>14.810463122372083</v>
      </c>
      <c r="AN38" s="1">
        <f t="shared" si="29"/>
        <v>16.45578392710409</v>
      </c>
      <c r="AO38" s="1">
        <f t="shared" si="29"/>
        <v>18.04102776260335</v>
      </c>
      <c r="AP38" s="1">
        <f t="shared" si="29"/>
        <v>19.571450760077</v>
      </c>
      <c r="AQ38" s="1">
        <f t="shared" si="29"/>
        <v>21.0525905279279</v>
      </c>
      <c r="AR38" s="1">
        <f t="shared" si="29"/>
        <v>6.62279305477358</v>
      </c>
      <c r="AS38" s="1">
        <f t="shared" si="29"/>
        <v>7.561224768755229</v>
      </c>
      <c r="AT38" s="1">
        <f t="shared" si="29"/>
        <v>8.488080278074122</v>
      </c>
      <c r="AU38" s="1">
        <f t="shared" si="29"/>
        <v>9.402536012349207</v>
      </c>
      <c r="AV38" s="1">
        <f t="shared" si="29"/>
        <v>10.303827477820311</v>
      </c>
      <c r="AW38" s="1">
        <f t="shared" si="29"/>
        <v>11.191302899678448</v>
      </c>
      <c r="AX38" s="1">
        <f t="shared" si="29"/>
        <v>12.064464262724412</v>
      </c>
      <c r="AY38" s="1">
        <f t="shared" si="29"/>
        <v>12.922992295898956</v>
      </c>
      <c r="AZ38" s="1">
        <f t="shared" si="29"/>
        <v>13.766754588899815</v>
      </c>
      <c r="BA38" s="1">
        <f t="shared" si="29"/>
        <v>14.595798529196784</v>
      </c>
      <c r="BB38" s="1">
        <f t="shared" si="29"/>
        <v>15.410332526115939</v>
      </c>
      <c r="BC38" s="1">
        <v>3.857733099022116</v>
      </c>
      <c r="BD38" s="1">
        <v>8.111575720949652</v>
      </c>
      <c r="BE38" s="1">
        <f t="shared" si="29"/>
        <v>5.050326692204362</v>
      </c>
      <c r="BF38" s="1">
        <f t="shared" si="29"/>
        <v>4.849641285456684</v>
      </c>
      <c r="BG38" s="1">
        <f t="shared" si="29"/>
        <v>4.648615738028504</v>
      </c>
      <c r="BH38" s="1">
        <f t="shared" si="29"/>
        <v>4.447254067584278</v>
      </c>
      <c r="BI38" s="1">
        <f t="shared" si="29"/>
        <v>4.24555988836479</v>
      </c>
      <c r="BJ38" s="1">
        <f t="shared" si="29"/>
        <v>4.043536395223551</v>
      </c>
      <c r="BK38" s="1">
        <f t="shared" si="29"/>
        <v>3.8411863486863926</v>
      </c>
      <c r="BL38" s="1">
        <f t="shared" si="29"/>
        <v>3.638512061028633</v>
      </c>
      <c r="BM38" s="1">
        <f t="shared" si="29"/>
        <v>3.4355153833588963</v>
      </c>
      <c r="BN38" s="1">
        <f t="shared" si="29"/>
        <v>3.232197693694635</v>
      </c>
      <c r="BO38" s="1">
        <f t="shared" si="29"/>
        <v>3.0285598860114797</v>
      </c>
      <c r="BP38" s="1">
        <v>4.421708972348044</v>
      </c>
      <c r="BQ38" s="1">
        <f t="shared" si="8"/>
        <v>3.248209879577444</v>
      </c>
      <c r="BT38" s="1">
        <v>3.6892964116547375</v>
      </c>
      <c r="BU38" s="1">
        <v>3.573534741113677</v>
      </c>
      <c r="BV38" s="1">
        <v>4.174824359817907</v>
      </c>
      <c r="BW38" s="1">
        <v>2.8666636609555236</v>
      </c>
      <c r="BX38" s="1">
        <v>3.919740129959412</v>
      </c>
      <c r="BY38" s="1">
        <v>19.615444359270775</v>
      </c>
      <c r="BZ38" s="1">
        <v>17.143045629498474</v>
      </c>
      <c r="CA38" s="1">
        <v>8.624564894704347</v>
      </c>
      <c r="CB38" s="1">
        <v>17.18638704191151</v>
      </c>
      <c r="CC38" s="1">
        <v>12.30150497323164</v>
      </c>
      <c r="CD38" s="1">
        <v>64.54521746529373</v>
      </c>
      <c r="CE38" s="1">
        <f t="shared" si="23"/>
        <v>7.419315999275404</v>
      </c>
      <c r="CF38" s="1">
        <f t="shared" si="23"/>
        <v>7.618953797664325</v>
      </c>
      <c r="CG38" s="1">
        <f t="shared" si="29"/>
        <v>33.509863277701626</v>
      </c>
      <c r="CH38" s="1">
        <f t="shared" si="29"/>
        <v>38.943930108927155</v>
      </c>
      <c r="CI38" s="1">
        <f t="shared" si="24"/>
        <v>3.7776074270731925</v>
      </c>
      <c r="CJ38" s="1">
        <v>4.316883918122145</v>
      </c>
      <c r="CK38" s="1">
        <v>38.371110646308786</v>
      </c>
      <c r="CL38" s="1">
        <v>29.547705635698446</v>
      </c>
      <c r="CM38" s="1">
        <v>18.726996306694193</v>
      </c>
      <c r="CN38" s="1">
        <f t="shared" si="10"/>
        <v>5.251998318599201</v>
      </c>
      <c r="CO38" s="1">
        <v>32.05306285680459</v>
      </c>
      <c r="CP38" s="1">
        <f t="shared" si="29"/>
        <v>36.419742320202225</v>
      </c>
      <c r="CQ38" s="1">
        <f t="shared" si="29"/>
        <v>40.69181297551327</v>
      </c>
      <c r="CR38" s="1">
        <f t="shared" si="29"/>
        <v>70.80606605638008</v>
      </c>
      <c r="CS38" s="1">
        <f t="shared" si="29"/>
        <v>73.18695102577368</v>
      </c>
      <c r="CT38" s="1">
        <f t="shared" si="29"/>
        <v>75.57623771409062</v>
      </c>
      <c r="CU38" s="1">
        <f t="shared" si="29"/>
        <v>77.97381043724423</v>
      </c>
      <c r="CV38" s="1">
        <f t="shared" si="29"/>
        <v>80.37954603250087</v>
      </c>
      <c r="CW38" s="1">
        <f aca="true" t="shared" si="31" ref="CW38:EQ38">(($A$52*CW6)^$A$55+($A$53*CW6^$A$54)^$A$55)^(1/$A$55)</f>
        <v>82.79331551270361</v>
      </c>
      <c r="CX38" s="1">
        <f t="shared" si="31"/>
        <v>85.21498543212871</v>
      </c>
      <c r="CY38" s="1">
        <f t="shared" si="31"/>
        <v>87.6444190184604</v>
      </c>
      <c r="CZ38" s="1">
        <f t="shared" si="31"/>
        <v>90.08147711389653</v>
      </c>
      <c r="DA38" s="1">
        <f t="shared" si="31"/>
        <v>92.52601895958192</v>
      </c>
      <c r="DB38" s="1">
        <f t="shared" si="31"/>
        <v>94.97790285075135</v>
      </c>
      <c r="DC38" s="1">
        <v>0.9789963465771515</v>
      </c>
      <c r="DD38" s="1">
        <v>0.6314065556203526</v>
      </c>
      <c r="DE38" s="1">
        <v>5.9392117830188855</v>
      </c>
      <c r="DF38" s="1">
        <v>6.53506191684589</v>
      </c>
      <c r="DG38" s="1">
        <v>3.360901059756376</v>
      </c>
      <c r="DH38" s="1">
        <v>4.756984234992587</v>
      </c>
      <c r="DI38" s="1">
        <v>3.095285320082312</v>
      </c>
      <c r="DJ38" s="1">
        <v>4.041718649102442</v>
      </c>
      <c r="DK38" s="1">
        <v>4.246212232316359</v>
      </c>
      <c r="DL38" s="1">
        <v>2.754142144847531</v>
      </c>
      <c r="DM38" s="1">
        <f t="shared" si="31"/>
        <v>2.5986459014369903</v>
      </c>
      <c r="DN38" s="1">
        <f t="shared" si="31"/>
        <v>4.898095627645529</v>
      </c>
      <c r="DO38" s="1">
        <f t="shared" si="31"/>
        <v>6.251343995161832</v>
      </c>
      <c r="DP38" s="1">
        <f t="shared" si="31"/>
        <v>6.474822384682648</v>
      </c>
      <c r="DQ38" s="1">
        <f t="shared" si="31"/>
        <v>6.697687744321468</v>
      </c>
      <c r="DR38" s="1">
        <f t="shared" si="31"/>
        <v>6.91993056778241</v>
      </c>
      <c r="DS38" s="1">
        <f t="shared" si="31"/>
        <v>7.141541144073496</v>
      </c>
      <c r="DT38" s="1">
        <f t="shared" si="31"/>
        <v>8.457369319264401</v>
      </c>
      <c r="DU38" s="1">
        <f t="shared" si="31"/>
        <v>8.674274677383012</v>
      </c>
      <c r="DV38" s="1">
        <f t="shared" si="31"/>
        <v>9.32068218385314</v>
      </c>
      <c r="DW38" s="1">
        <f t="shared" si="31"/>
        <v>11.426130616271767</v>
      </c>
      <c r="DX38" s="1">
        <f t="shared" si="31"/>
        <v>13.451374562133543</v>
      </c>
      <c r="DY38" s="1">
        <f t="shared" si="31"/>
        <v>15.394982024741497</v>
      </c>
      <c r="DZ38" s="1">
        <f t="shared" si="31"/>
        <v>17.26038087249523</v>
      </c>
      <c r="EA38" s="1">
        <f t="shared" si="31"/>
        <v>19.054148578876376</v>
      </c>
      <c r="EB38" s="1">
        <f t="shared" si="31"/>
        <v>20.784135191351318</v>
      </c>
      <c r="EC38" s="1">
        <f t="shared" si="31"/>
        <v>22.458142405778393</v>
      </c>
      <c r="ED38" s="1">
        <f t="shared" si="13"/>
        <v>2.590547171825618</v>
      </c>
      <c r="EE38" s="1">
        <v>1.9367563882207781</v>
      </c>
      <c r="EF38" s="1">
        <v>29.5406485238112</v>
      </c>
      <c r="EG38" s="1">
        <f t="shared" si="14"/>
        <v>22.800227107093953</v>
      </c>
      <c r="EH38" s="1">
        <f t="shared" si="14"/>
        <v>26.05292447576769</v>
      </c>
      <c r="EI38" s="1">
        <f t="shared" si="31"/>
        <v>7.28554610844125</v>
      </c>
      <c r="EJ38" s="1">
        <f t="shared" si="31"/>
        <v>5.089732551166654</v>
      </c>
      <c r="EK38" s="1">
        <f t="shared" si="31"/>
        <v>2.06555153618792</v>
      </c>
      <c r="EL38" s="1">
        <f t="shared" si="31"/>
        <v>22.29068356616138</v>
      </c>
      <c r="EM38" s="1">
        <f t="shared" si="31"/>
        <v>4.292073306761211</v>
      </c>
      <c r="EN38" s="1">
        <f t="shared" si="31"/>
        <v>1.0967633601385232</v>
      </c>
      <c r="EO38" s="1">
        <f t="shared" si="31"/>
        <v>9.784205111978789</v>
      </c>
      <c r="EP38" s="1">
        <f t="shared" si="31"/>
        <v>10.127697095408143</v>
      </c>
      <c r="EQ38" s="1">
        <f t="shared" si="31"/>
        <v>9.65832943494087</v>
      </c>
      <c r="ER38" s="1">
        <v>5.581817919554169</v>
      </c>
      <c r="ES38" s="37">
        <v>10.728480520352054</v>
      </c>
    </row>
    <row r="39" spans="1:149" ht="15.75">
      <c r="A39" s="1">
        <v>30</v>
      </c>
      <c r="B39" s="1">
        <f aca="true" t="shared" si="32" ref="B39:CV39">(($A$52*B7)^$A$55+($A$53*B7^$A$54)^$A$55)^(1/$A$55)</f>
        <v>3.6542970367885856</v>
      </c>
      <c r="C39" s="1">
        <v>2.4671286823184087</v>
      </c>
      <c r="D39" s="1">
        <v>2.404760804044401</v>
      </c>
      <c r="E39" s="1">
        <f t="shared" si="32"/>
        <v>2.233844305018506</v>
      </c>
      <c r="F39" s="1">
        <f t="shared" si="32"/>
        <v>3.1057543056695307</v>
      </c>
      <c r="G39" s="1">
        <f t="shared" si="32"/>
        <v>3.971213807584161</v>
      </c>
      <c r="H39" s="1">
        <f t="shared" si="32"/>
        <v>4.14350874487165</v>
      </c>
      <c r="I39" s="1">
        <f t="shared" si="32"/>
        <v>4.829936448788571</v>
      </c>
      <c r="J39" s="1">
        <f t="shared" si="32"/>
        <v>5.171450977930888</v>
      </c>
      <c r="K39" s="1">
        <f t="shared" si="32"/>
        <v>5.6815117888443085</v>
      </c>
      <c r="L39" s="1">
        <f t="shared" si="21"/>
        <v>6.525426124045545</v>
      </c>
      <c r="M39" s="1">
        <f t="shared" si="21"/>
        <v>6.860716465652249</v>
      </c>
      <c r="N39" s="1">
        <f t="shared" si="21"/>
        <v>7.027854229052076</v>
      </c>
      <c r="O39" s="1">
        <f t="shared" si="32"/>
        <v>7.3610894023082505</v>
      </c>
      <c r="P39" s="1">
        <f aca="true" t="shared" si="33" ref="P39:AC39">(($A$52*P7)^$A$55+($A$53*P7^$A$54)^$A$55)^(1/$A$55)</f>
        <v>8.187867108706136</v>
      </c>
      <c r="Q39" s="1">
        <f t="shared" si="33"/>
        <v>9.005115163662603</v>
      </c>
      <c r="R39" s="1">
        <f t="shared" si="33"/>
        <v>9.812215201780617</v>
      </c>
      <c r="S39" s="1">
        <f t="shared" si="33"/>
        <v>10.608607293344551</v>
      </c>
      <c r="T39" s="1">
        <f t="shared" si="33"/>
        <v>11.393817353067845</v>
      </c>
      <c r="U39" s="1">
        <f t="shared" si="33"/>
        <v>12.167477139525042</v>
      </c>
      <c r="V39" s="1">
        <f t="shared" si="33"/>
        <v>12.929335740124998</v>
      </c>
      <c r="W39" s="1">
        <f t="shared" si="33"/>
        <v>13.679262533889375</v>
      </c>
      <c r="X39" s="1">
        <f t="shared" si="33"/>
        <v>14.417242594782143</v>
      </c>
      <c r="Y39" s="1">
        <f t="shared" si="33"/>
        <v>14.999082466704836</v>
      </c>
      <c r="Z39" s="1">
        <f t="shared" si="33"/>
        <v>15.143366172894797</v>
      </c>
      <c r="AA39" s="1">
        <f t="shared" si="33"/>
        <v>15.857814201161904</v>
      </c>
      <c r="AB39" s="1">
        <f t="shared" si="33"/>
        <v>16.560841749868565</v>
      </c>
      <c r="AC39" s="1">
        <f t="shared" si="33"/>
        <v>17.25276108199739</v>
      </c>
      <c r="AD39" s="1">
        <f t="shared" si="32"/>
        <v>17.933925563108655</v>
      </c>
      <c r="AE39" s="1">
        <v>2.945710203916072</v>
      </c>
      <c r="AF39" s="1">
        <f t="shared" si="32"/>
        <v>2.301862382996877</v>
      </c>
      <c r="AG39" s="1">
        <f t="shared" si="32"/>
        <v>2.9029186380340994</v>
      </c>
      <c r="AH39" s="1">
        <f t="shared" si="32"/>
        <v>3.498215981884017</v>
      </c>
      <c r="AI39" s="1">
        <f t="shared" si="32"/>
        <v>4.671939746203334</v>
      </c>
      <c r="AJ39" s="1">
        <f t="shared" si="32"/>
        <v>5.82350309219935</v>
      </c>
      <c r="AK39" s="1">
        <f t="shared" si="32"/>
        <v>6.952921431569951</v>
      </c>
      <c r="AL39" s="1">
        <f t="shared" si="32"/>
        <v>8.059902969009888</v>
      </c>
      <c r="AM39" s="1">
        <f t="shared" si="32"/>
        <v>9.144004835443512</v>
      </c>
      <c r="AN39" s="1">
        <f t="shared" si="32"/>
        <v>10.204783767016805</v>
      </c>
      <c r="AO39" s="1">
        <f t="shared" si="32"/>
        <v>11.241924446177851</v>
      </c>
      <c r="AP39" s="1">
        <f t="shared" si="32"/>
        <v>12.255331490513273</v>
      </c>
      <c r="AQ39" s="1">
        <f t="shared" si="32"/>
        <v>13.245178088078495</v>
      </c>
      <c r="AR39" s="1">
        <f t="shared" si="32"/>
        <v>4.0689573806544725</v>
      </c>
      <c r="AS39" s="1">
        <f t="shared" si="32"/>
        <v>4.633134449764679</v>
      </c>
      <c r="AT39" s="1">
        <f t="shared" si="32"/>
        <v>5.192867584672344</v>
      </c>
      <c r="AU39" s="1">
        <f t="shared" si="32"/>
        <v>5.748137458672231</v>
      </c>
      <c r="AV39" s="1">
        <f t="shared" si="32"/>
        <v>6.29890366329636</v>
      </c>
      <c r="AW39" s="1">
        <f t="shared" si="32"/>
        <v>6.845108533014356</v>
      </c>
      <c r="AX39" s="1">
        <f t="shared" si="32"/>
        <v>7.386681191923154</v>
      </c>
      <c r="AY39" s="1">
        <f t="shared" si="32"/>
        <v>7.923541736115262</v>
      </c>
      <c r="AZ39" s="1">
        <f t="shared" si="32"/>
        <v>8.45560544616239</v>
      </c>
      <c r="BA39" s="1">
        <f t="shared" si="32"/>
        <v>8.982786911118984</v>
      </c>
      <c r="BB39" s="1">
        <f t="shared" si="32"/>
        <v>9.50500394056031</v>
      </c>
      <c r="BC39" s="1">
        <v>2.449766197500825</v>
      </c>
      <c r="BD39" s="1">
        <v>4.928878655826191</v>
      </c>
      <c r="BE39" s="1">
        <f t="shared" si="32"/>
        <v>3.112339120186329</v>
      </c>
      <c r="BF39" s="1">
        <f t="shared" si="32"/>
        <v>2.9939024423471587</v>
      </c>
      <c r="BG39" s="1">
        <f t="shared" si="32"/>
        <v>2.8753129136742825</v>
      </c>
      <c r="BH39" s="1">
        <f t="shared" si="32"/>
        <v>2.75656906631607</v>
      </c>
      <c r="BI39" s="1">
        <f t="shared" si="32"/>
        <v>2.6376693326933136</v>
      </c>
      <c r="BJ39" s="1">
        <f t="shared" si="32"/>
        <v>2.518612043464361</v>
      </c>
      <c r="BK39" s="1">
        <f t="shared" si="32"/>
        <v>2.3993954254621097</v>
      </c>
      <c r="BL39" s="1">
        <f t="shared" si="32"/>
        <v>2.280017599600328</v>
      </c>
      <c r="BM39" s="1">
        <f t="shared" si="32"/>
        <v>2.160476578746802</v>
      </c>
      <c r="BN39" s="1">
        <f t="shared" si="32"/>
        <v>2.040770265560889</v>
      </c>
      <c r="BO39" s="1">
        <f t="shared" si="32"/>
        <v>1.92089645029322</v>
      </c>
      <c r="BP39" s="1">
        <v>2.7312710802157003</v>
      </c>
      <c r="BQ39" s="1">
        <f t="shared" si="8"/>
        <v>2.053708378886017</v>
      </c>
      <c r="BT39" s="1">
        <v>2.339856833514903</v>
      </c>
      <c r="BU39" s="1">
        <v>2.2663732009630038</v>
      </c>
      <c r="BV39" s="1">
        <v>2.648167405917093</v>
      </c>
      <c r="BW39" s="1">
        <v>1.8187082169725073</v>
      </c>
      <c r="BX39" s="1">
        <v>2.4919172467423163</v>
      </c>
      <c r="BY39" s="1">
        <v>12.304486376421481</v>
      </c>
      <c r="BZ39" s="1">
        <v>10.635284091824415</v>
      </c>
      <c r="CA39" s="1">
        <v>5.270797364363521</v>
      </c>
      <c r="CB39" s="1">
        <v>10.653117605192298</v>
      </c>
      <c r="CC39" s="1">
        <v>7.498664026581928</v>
      </c>
      <c r="CD39" s="1">
        <v>43.33710973383905</v>
      </c>
      <c r="CE39" s="1">
        <f t="shared" si="23"/>
        <v>4.5198174723970785</v>
      </c>
      <c r="CF39" s="1">
        <f t="shared" si="23"/>
        <v>4.641341925299431</v>
      </c>
      <c r="CG39" s="1">
        <f t="shared" si="32"/>
        <v>21.63454034576199</v>
      </c>
      <c r="CH39" s="1">
        <f t="shared" si="32"/>
        <v>25.310358251298172</v>
      </c>
      <c r="CI39" s="1">
        <f t="shared" si="24"/>
        <v>2.407367958363653</v>
      </c>
      <c r="CJ39" s="1">
        <v>2.7439084472732476</v>
      </c>
      <c r="CK39" s="1">
        <v>24.934174265738662</v>
      </c>
      <c r="CL39" s="1">
        <v>18.959363429998668</v>
      </c>
      <c r="CM39" s="1">
        <v>11.624676720150006</v>
      </c>
      <c r="CN39" s="1">
        <f t="shared" si="10"/>
        <v>3.2851405886054716</v>
      </c>
      <c r="CO39" s="1">
        <v>20.61963359428118</v>
      </c>
      <c r="CP39" s="1">
        <f t="shared" si="32"/>
        <v>23.55918481212641</v>
      </c>
      <c r="CQ39" s="1">
        <f t="shared" si="32"/>
        <v>26.393358796182394</v>
      </c>
      <c r="CR39" s="1">
        <f t="shared" si="32"/>
        <v>46.27758616940052</v>
      </c>
      <c r="CS39" s="1">
        <f t="shared" si="32"/>
        <v>47.82497451466645</v>
      </c>
      <c r="CT39" s="1">
        <f t="shared" si="32"/>
        <v>49.37737126915672</v>
      </c>
      <c r="CU39" s="1">
        <f t="shared" si="32"/>
        <v>50.934759120011</v>
      </c>
      <c r="CV39" s="1">
        <f t="shared" si="32"/>
        <v>52.49710715289256</v>
      </c>
      <c r="CW39" s="1">
        <f aca="true" t="shared" si="34" ref="CW39:EQ39">(($A$52*CW7)^$A$55+($A$53*CW7^$A$54)^$A$55)^(1/$A$55)</f>
        <v>54.064373381891635</v>
      </c>
      <c r="CX39" s="1">
        <f t="shared" si="34"/>
        <v>55.636506833651346</v>
      </c>
      <c r="CY39" s="1">
        <f t="shared" si="34"/>
        <v>57.213449268594964</v>
      </c>
      <c r="CZ39" s="1">
        <f t="shared" si="34"/>
        <v>58.79513660605185</v>
      </c>
      <c r="DA39" s="1">
        <f t="shared" si="34"/>
        <v>60.38150010713298</v>
      </c>
      <c r="DB39" s="1">
        <f t="shared" si="34"/>
        <v>61.972467358829874</v>
      </c>
      <c r="DC39" s="1">
        <v>0.7981647582753844</v>
      </c>
      <c r="DD39" s="1">
        <v>0.5147776583992816</v>
      </c>
      <c r="DE39" s="1">
        <v>3.645499276655331</v>
      </c>
      <c r="DF39" s="1">
        <v>4.018423716571083</v>
      </c>
      <c r="DG39" s="1">
        <v>2.138836592277675</v>
      </c>
      <c r="DH39" s="1">
        <v>2.9556942747480006</v>
      </c>
      <c r="DI39" s="1">
        <v>1.971954886099572</v>
      </c>
      <c r="DJ39" s="1">
        <v>2.522338070695272</v>
      </c>
      <c r="DK39" s="1">
        <v>2.643841868880142</v>
      </c>
      <c r="DL39" s="1">
        <v>1.762276030447576</v>
      </c>
      <c r="DM39" s="1">
        <f t="shared" si="34"/>
        <v>1.669682821631205</v>
      </c>
      <c r="DN39" s="1">
        <f t="shared" si="34"/>
        <v>3.0403307389843954</v>
      </c>
      <c r="DO39" s="1">
        <f t="shared" si="34"/>
        <v>3.8496425453429124</v>
      </c>
      <c r="DP39" s="1">
        <f t="shared" si="34"/>
        <v>3.983606052874332</v>
      </c>
      <c r="DQ39" s="1">
        <f t="shared" si="34"/>
        <v>4.117309079439168</v>
      </c>
      <c r="DR39" s="1">
        <f t="shared" si="34"/>
        <v>4.250752470813258</v>
      </c>
      <c r="DS39" s="1">
        <f t="shared" si="34"/>
        <v>4.38393697241655</v>
      </c>
      <c r="DT39" s="1">
        <f t="shared" si="34"/>
        <v>5.177637077231039</v>
      </c>
      <c r="DU39" s="1">
        <f t="shared" si="34"/>
        <v>5.309022363714459</v>
      </c>
      <c r="DV39" s="1">
        <f t="shared" si="34"/>
        <v>5.7016407620484335</v>
      </c>
      <c r="DW39" s="1">
        <f t="shared" si="34"/>
        <v>6.993638556195888</v>
      </c>
      <c r="DX39" s="1">
        <f t="shared" si="34"/>
        <v>8.259475675355068</v>
      </c>
      <c r="DY39" s="1">
        <f t="shared" si="34"/>
        <v>9.498362787125243</v>
      </c>
      <c r="DZ39" s="1">
        <f t="shared" si="34"/>
        <v>10.709484268153744</v>
      </c>
      <c r="EA39" s="1">
        <f t="shared" si="34"/>
        <v>11.892256212110171</v>
      </c>
      <c r="EB39" s="1">
        <f t="shared" si="34"/>
        <v>13.046499005351082</v>
      </c>
      <c r="EC39" s="1">
        <f t="shared" si="34"/>
        <v>14.172510275787216</v>
      </c>
      <c r="ED39" s="1">
        <f t="shared" si="13"/>
        <v>1.6510198174693043</v>
      </c>
      <c r="EE39" s="1">
        <v>1.275628141765678</v>
      </c>
      <c r="EF39" s="1">
        <v>18.99209230840194</v>
      </c>
      <c r="EG39" s="1">
        <f t="shared" si="14"/>
        <v>14.36189637514498</v>
      </c>
      <c r="EH39" s="1">
        <f t="shared" si="14"/>
        <v>16.628881518746603</v>
      </c>
      <c r="EI39" s="1">
        <f t="shared" si="34"/>
        <v>4.433773982232997</v>
      </c>
      <c r="EJ39" s="1">
        <f t="shared" si="34"/>
        <v>3.150195727858882</v>
      </c>
      <c r="EK39" s="1">
        <f t="shared" si="34"/>
        <v>1.3876430600296068</v>
      </c>
      <c r="EL39" s="1">
        <f t="shared" si="34"/>
        <v>14.093326455417662</v>
      </c>
      <c r="EM39" s="1">
        <f t="shared" si="34"/>
        <v>2.6455145581886903</v>
      </c>
      <c r="EN39" s="1">
        <f t="shared" si="34"/>
        <v>0.7435153082403678</v>
      </c>
      <c r="EO39" s="1">
        <f t="shared" si="34"/>
        <v>5.93885669753783</v>
      </c>
      <c r="EP39" s="1">
        <f t="shared" si="34"/>
        <v>6.141622951194627</v>
      </c>
      <c r="EQ39" s="1">
        <f t="shared" si="34"/>
        <v>5.861604633043613</v>
      </c>
      <c r="ER39" s="1">
        <v>3.370646928661442</v>
      </c>
      <c r="ES39" s="37">
        <v>6.5067881902340865</v>
      </c>
    </row>
    <row r="40" spans="1:149" ht="15.75">
      <c r="A40" s="1">
        <v>35</v>
      </c>
      <c r="B40" s="1">
        <f aca="true" t="shared" si="35" ref="B40:CV40">(($A$52*B8)^$A$55+($A$53*B8^$A$54)^$A$55)^(1/$A$55)</f>
        <v>2.4990418516414254</v>
      </c>
      <c r="C40" s="1">
        <v>1.7493816393412485</v>
      </c>
      <c r="D40" s="1">
        <v>1.705148595691437</v>
      </c>
      <c r="E40" s="1">
        <f t="shared" si="35"/>
        <v>1.5839347984512364</v>
      </c>
      <c r="F40" s="1">
        <f t="shared" si="35"/>
        <v>2.1453041759777522</v>
      </c>
      <c r="G40" s="1">
        <f t="shared" si="35"/>
        <v>2.702862722734499</v>
      </c>
      <c r="H40" s="1">
        <f t="shared" si="35"/>
        <v>2.813921258435929</v>
      </c>
      <c r="I40" s="1">
        <f t="shared" si="35"/>
        <v>3.25665123976812</v>
      </c>
      <c r="J40" s="1">
        <f t="shared" si="35"/>
        <v>3.4771144782346135</v>
      </c>
      <c r="K40" s="1">
        <f t="shared" si="35"/>
        <v>3.806680851203892</v>
      </c>
      <c r="L40" s="1">
        <f t="shared" si="21"/>
        <v>4.352935220497485</v>
      </c>
      <c r="M40" s="1">
        <f t="shared" si="21"/>
        <v>4.570371425308177</v>
      </c>
      <c r="N40" s="1">
        <f t="shared" si="21"/>
        <v>4.678859500384723</v>
      </c>
      <c r="O40" s="1">
        <f t="shared" si="35"/>
        <v>4.895373042113376</v>
      </c>
      <c r="P40" s="1">
        <f aca="true" t="shared" si="36" ref="P40:AC40">(($A$52*P8)^$A$55+($A$53*P8^$A$54)^$A$55)^(1/$A$55)</f>
        <v>5.4339308137351745</v>
      </c>
      <c r="Q40" s="1">
        <f t="shared" si="36"/>
        <v>5.968525885686884</v>
      </c>
      <c r="R40" s="1">
        <f t="shared" si="36"/>
        <v>6.499059767748626</v>
      </c>
      <c r="S40" s="1">
        <f t="shared" si="36"/>
        <v>7.025421653281965</v>
      </c>
      <c r="T40" s="1">
        <f t="shared" si="36"/>
        <v>7.547492099609303</v>
      </c>
      <c r="U40" s="1">
        <f t="shared" si="36"/>
        <v>8.065146784531024</v>
      </c>
      <c r="V40" s="1">
        <f t="shared" si="36"/>
        <v>8.578260243998347</v>
      </c>
      <c r="W40" s="1">
        <f t="shared" si="36"/>
        <v>9.086709487139215</v>
      </c>
      <c r="X40" s="1">
        <f t="shared" si="36"/>
        <v>9.590377383289088</v>
      </c>
      <c r="Y40" s="1">
        <f t="shared" si="36"/>
        <v>9.989796043186855</v>
      </c>
      <c r="Z40" s="1">
        <f t="shared" si="36"/>
        <v>10.089155721855613</v>
      </c>
      <c r="AA40" s="1">
        <f t="shared" si="36"/>
        <v>10.582947859335846</v>
      </c>
      <c r="AB40" s="1">
        <f t="shared" si="36"/>
        <v>11.071670887384071</v>
      </c>
      <c r="AC40" s="1">
        <f t="shared" si="36"/>
        <v>11.555257279628382</v>
      </c>
      <c r="AD40" s="1">
        <f t="shared" si="35"/>
        <v>12.03365600070402</v>
      </c>
      <c r="AE40" s="1">
        <v>2.080045019431848</v>
      </c>
      <c r="AF40" s="1">
        <f t="shared" si="35"/>
        <v>1.625295627369824</v>
      </c>
      <c r="AG40" s="1">
        <f t="shared" si="35"/>
        <v>2.011913708213046</v>
      </c>
      <c r="AH40" s="1">
        <f t="shared" si="35"/>
        <v>2.3949772005132637</v>
      </c>
      <c r="AI40" s="1">
        <f t="shared" si="35"/>
        <v>3.150964151556927</v>
      </c>
      <c r="AJ40" s="1">
        <f t="shared" si="35"/>
        <v>3.8941786100119558</v>
      </c>
      <c r="AK40" s="1">
        <f t="shared" si="35"/>
        <v>4.62536192923406</v>
      </c>
      <c r="AL40" s="1">
        <f t="shared" si="35"/>
        <v>5.3451011574113885</v>
      </c>
      <c r="AM40" s="1">
        <f t="shared" si="35"/>
        <v>6.053853586544774</v>
      </c>
      <c r="AN40" s="1">
        <f t="shared" si="35"/>
        <v>6.751969781393875</v>
      </c>
      <c r="AO40" s="1">
        <f t="shared" si="35"/>
        <v>7.4397152813415355</v>
      </c>
      <c r="AP40" s="1">
        <f t="shared" si="35"/>
        <v>8.117290962375904</v>
      </c>
      <c r="AQ40" s="1">
        <f t="shared" si="35"/>
        <v>8.784851881231392</v>
      </c>
      <c r="AR40" s="1">
        <f t="shared" si="35"/>
        <v>2.7476175888578567</v>
      </c>
      <c r="AS40" s="1">
        <f t="shared" si="35"/>
        <v>3.1112785769918547</v>
      </c>
      <c r="AT40" s="1">
        <f t="shared" si="35"/>
        <v>3.4724185884680723</v>
      </c>
      <c r="AU40" s="1">
        <f t="shared" si="35"/>
        <v>3.8311071893430437</v>
      </c>
      <c r="AV40" s="1">
        <f t="shared" si="35"/>
        <v>4.18740554222651</v>
      </c>
      <c r="AW40" s="1">
        <f t="shared" si="35"/>
        <v>4.541367000211935</v>
      </c>
      <c r="AX40" s="1">
        <f t="shared" si="35"/>
        <v>4.893037687418263</v>
      </c>
      <c r="AY40" s="1">
        <f t="shared" si="35"/>
        <v>5.242457068706002</v>
      </c>
      <c r="AZ40" s="1">
        <f t="shared" si="35"/>
        <v>5.5896585105261405</v>
      </c>
      <c r="BA40" s="1">
        <f t="shared" si="35"/>
        <v>5.934669834183707</v>
      </c>
      <c r="BB40" s="1">
        <f t="shared" si="35"/>
        <v>6.277513862093513</v>
      </c>
      <c r="BC40" s="1">
        <v>1.727118516465169</v>
      </c>
      <c r="BD40" s="1">
        <v>3.2734392564493437</v>
      </c>
      <c r="BE40" s="1">
        <f t="shared" si="35"/>
        <v>2.113706637066777</v>
      </c>
      <c r="BF40" s="1">
        <f t="shared" si="35"/>
        <v>2.037943935007867</v>
      </c>
      <c r="BG40" s="1">
        <f t="shared" si="35"/>
        <v>1.962090034358917</v>
      </c>
      <c r="BH40" s="1">
        <f t="shared" si="35"/>
        <v>1.8861435401593178</v>
      </c>
      <c r="BI40" s="1">
        <f t="shared" si="35"/>
        <v>1.8101030140104755</v>
      </c>
      <c r="BJ40" s="1">
        <f t="shared" si="35"/>
        <v>1.7339669729740013</v>
      </c>
      <c r="BK40" s="1">
        <f t="shared" si="35"/>
        <v>1.6577338884327968</v>
      </c>
      <c r="BL40" s="1">
        <f t="shared" si="35"/>
        <v>1.581402184913496</v>
      </c>
      <c r="BM40" s="1">
        <f t="shared" si="35"/>
        <v>1.5049702388686743</v>
      </c>
      <c r="BN40" s="1">
        <f t="shared" si="35"/>
        <v>1.428436377417184</v>
      </c>
      <c r="BO40" s="1">
        <f t="shared" si="35"/>
        <v>1.3517988770409077</v>
      </c>
      <c r="BP40" s="1">
        <v>1.863505182953667</v>
      </c>
      <c r="BQ40" s="1">
        <f t="shared" si="8"/>
        <v>1.4372269085958778</v>
      </c>
      <c r="BT40" s="1">
        <v>1.6495687816254747</v>
      </c>
      <c r="BU40" s="1">
        <v>1.5977544275408317</v>
      </c>
      <c r="BV40" s="1">
        <v>1.8669783485445905</v>
      </c>
      <c r="BW40" s="1">
        <v>1.2817688878310247</v>
      </c>
      <c r="BX40" s="1">
        <v>1.7609403634714567</v>
      </c>
      <c r="BY40" s="1">
        <v>8.17241808354083</v>
      </c>
      <c r="BZ40" s="1">
        <v>7.041136242795763</v>
      </c>
      <c r="CA40" s="1">
        <v>3.5261015558878883</v>
      </c>
      <c r="CB40" s="1">
        <v>7.037005655777007</v>
      </c>
      <c r="CC40" s="1">
        <v>4.948459598621172</v>
      </c>
      <c r="CD40" s="1">
        <v>30.66966744738171</v>
      </c>
      <c r="CE40" s="1">
        <f t="shared" si="23"/>
        <v>3.0160000732797188</v>
      </c>
      <c r="CF40" s="1">
        <f t="shared" si="23"/>
        <v>3.098253486283747</v>
      </c>
      <c r="CG40" s="1">
        <f t="shared" si="35"/>
        <v>14.646857656268452</v>
      </c>
      <c r="CH40" s="1">
        <f t="shared" si="35"/>
        <v>17.313272426864955</v>
      </c>
      <c r="CI40" s="1">
        <f t="shared" si="24"/>
        <v>1.7112492038926417</v>
      </c>
      <c r="CJ40" s="1">
        <v>1.9438844092908374</v>
      </c>
      <c r="CK40" s="1">
        <v>17.04820969815367</v>
      </c>
      <c r="CL40" s="1">
        <v>12.745287698583637</v>
      </c>
      <c r="CM40" s="1">
        <v>7.669861775488329</v>
      </c>
      <c r="CN40" s="1">
        <f t="shared" si="10"/>
        <v>2.2791756256707716</v>
      </c>
      <c r="CO40" s="1">
        <v>13.921136129470264</v>
      </c>
      <c r="CP40" s="1">
        <f t="shared" si="35"/>
        <v>16.01900131465907</v>
      </c>
      <c r="CQ40" s="1">
        <f t="shared" si="35"/>
        <v>18.098160225937782</v>
      </c>
      <c r="CR40" s="1">
        <f t="shared" si="35"/>
        <v>32.21446229924471</v>
      </c>
      <c r="CS40" s="1">
        <f t="shared" si="35"/>
        <v>33.32631604484018</v>
      </c>
      <c r="CT40" s="1">
        <f t="shared" si="35"/>
        <v>34.440657053095535</v>
      </c>
      <c r="CU40" s="1">
        <f t="shared" si="35"/>
        <v>35.5575980303216</v>
      </c>
      <c r="CV40" s="1">
        <f t="shared" si="35"/>
        <v>36.677227333446396</v>
      </c>
      <c r="CW40" s="1">
        <f aca="true" t="shared" si="37" ref="CW40:EQ40">(($A$52*CW8)^$A$55+($A$53*CW8^$A$54)^$A$55)^(1/$A$55)</f>
        <v>37.79961223314341</v>
      </c>
      <c r="CX40" s="1">
        <f t="shared" si="37"/>
        <v>38.92480184218749</v>
      </c>
      <c r="CY40" s="1">
        <f t="shared" si="37"/>
        <v>40.05282970645393</v>
      </c>
      <c r="CZ40" s="1">
        <f t="shared" si="37"/>
        <v>41.18371607463716</v>
      </c>
      <c r="DA40" s="1">
        <f t="shared" si="37"/>
        <v>42.31746987246012</v>
      </c>
      <c r="DB40" s="1">
        <f t="shared" si="37"/>
        <v>43.45409041122307</v>
      </c>
      <c r="DC40" s="1">
        <v>0.7046304978685217</v>
      </c>
      <c r="DD40" s="1">
        <v>0.4544522585014743</v>
      </c>
      <c r="DE40" s="1">
        <v>2.460612725321543</v>
      </c>
      <c r="DF40" s="1">
        <v>2.7180519187727445</v>
      </c>
      <c r="DG40" s="1">
        <v>1.511644644294139</v>
      </c>
      <c r="DH40" s="1">
        <v>2.0273425199783963</v>
      </c>
      <c r="DI40" s="1">
        <v>1.3951441572829242</v>
      </c>
      <c r="DJ40" s="1">
        <v>1.7443152391511512</v>
      </c>
      <c r="DK40" s="1">
        <v>1.822693065526563</v>
      </c>
      <c r="DL40" s="1">
        <v>1.253626654636197</v>
      </c>
      <c r="DM40" s="1">
        <f t="shared" si="37"/>
        <v>1.193990080365064</v>
      </c>
      <c r="DN40" s="1">
        <f t="shared" si="37"/>
        <v>2.076012722924375</v>
      </c>
      <c r="DO40" s="1">
        <f t="shared" si="37"/>
        <v>2.597181817142202</v>
      </c>
      <c r="DP40" s="1">
        <f t="shared" si="37"/>
        <v>2.6834917308928414</v>
      </c>
      <c r="DQ40" s="1">
        <f t="shared" si="37"/>
        <v>2.7696482194519936</v>
      </c>
      <c r="DR40" s="1">
        <f t="shared" si="37"/>
        <v>2.855652756503938</v>
      </c>
      <c r="DS40" s="1">
        <f t="shared" si="37"/>
        <v>2.9415067763025458</v>
      </c>
      <c r="DT40" s="1">
        <f t="shared" si="37"/>
        <v>3.4535455626176987</v>
      </c>
      <c r="DU40" s="1">
        <f t="shared" si="37"/>
        <v>3.538382957604927</v>
      </c>
      <c r="DV40" s="1">
        <f t="shared" si="37"/>
        <v>3.7920572824115832</v>
      </c>
      <c r="DW40" s="1">
        <f t="shared" si="37"/>
        <v>4.6288674237056995</v>
      </c>
      <c r="DX40" s="1">
        <f t="shared" si="37"/>
        <v>5.452824556427804</v>
      </c>
      <c r="DY40" s="1">
        <f t="shared" si="37"/>
        <v>6.264558055613888</v>
      </c>
      <c r="DZ40" s="1">
        <f t="shared" si="37"/>
        <v>7.064491484465534</v>
      </c>
      <c r="EA40" s="1">
        <f t="shared" si="37"/>
        <v>7.852890547193453</v>
      </c>
      <c r="EB40" s="1">
        <f t="shared" si="37"/>
        <v>8.62990733741815</v>
      </c>
      <c r="EC40" s="1">
        <f t="shared" si="37"/>
        <v>9.395620658845624</v>
      </c>
      <c r="ED40" s="1">
        <f t="shared" si="13"/>
        <v>1.1691239066129144</v>
      </c>
      <c r="EE40" s="1">
        <v>0.9398877583154086</v>
      </c>
      <c r="EF40" s="1">
        <v>12.77957952955811</v>
      </c>
      <c r="EG40" s="1">
        <f t="shared" si="14"/>
        <v>9.496512259051677</v>
      </c>
      <c r="EH40" s="1">
        <f t="shared" si="14"/>
        <v>11.11480205160098</v>
      </c>
      <c r="EI40" s="1">
        <f t="shared" si="37"/>
        <v>2.953924080865197</v>
      </c>
      <c r="EJ40" s="1">
        <f t="shared" si="37"/>
        <v>2.1498109453147785</v>
      </c>
      <c r="EK40" s="1">
        <f t="shared" si="37"/>
        <v>1.042925534578887</v>
      </c>
      <c r="EL40" s="1">
        <f t="shared" si="37"/>
        <v>9.372318688632083</v>
      </c>
      <c r="EM40" s="1">
        <f t="shared" si="37"/>
        <v>1.7989995595821833</v>
      </c>
      <c r="EN40" s="1">
        <f t="shared" si="37"/>
        <v>0.5634893238491269</v>
      </c>
      <c r="EO40" s="1">
        <f t="shared" si="37"/>
        <v>3.93100326953326</v>
      </c>
      <c r="EP40" s="1">
        <f t="shared" si="37"/>
        <v>4.057894242987782</v>
      </c>
      <c r="EQ40" s="1">
        <f t="shared" si="37"/>
        <v>3.8800725007702406</v>
      </c>
      <c r="ER40" s="1">
        <v>2.237560450472492</v>
      </c>
      <c r="ES40" s="37">
        <v>4.289405588221095</v>
      </c>
    </row>
    <row r="41" spans="1:162" ht="15.75">
      <c r="A41" s="1">
        <v>40</v>
      </c>
      <c r="B41" s="1">
        <f aca="true" t="shared" si="38" ref="B41:CV41">(($A$52*B9)^$A$55+($A$53*B9^$A$54)^$A$55)^(1/$A$55)</f>
        <v>1.8441690480963122</v>
      </c>
      <c r="C41" s="1">
        <v>1.3474338241914823</v>
      </c>
      <c r="D41" s="1">
        <v>1.3133619435780746</v>
      </c>
      <c r="E41" s="1">
        <f t="shared" si="38"/>
        <v>1.2199943234120383</v>
      </c>
      <c r="F41" s="1">
        <f t="shared" si="38"/>
        <v>1.6026236219082102</v>
      </c>
      <c r="G41" s="1">
        <f t="shared" si="38"/>
        <v>1.982722445063412</v>
      </c>
      <c r="H41" s="1">
        <f t="shared" si="38"/>
        <v>2.058444507744661</v>
      </c>
      <c r="I41" s="1">
        <f t="shared" si="38"/>
        <v>2.360356213716147</v>
      </c>
      <c r="J41" s="1">
        <f t="shared" si="38"/>
        <v>2.5107320572086813</v>
      </c>
      <c r="K41" s="1">
        <f t="shared" si="38"/>
        <v>2.7355794058724805</v>
      </c>
      <c r="L41" s="1">
        <f t="shared" si="21"/>
        <v>3.108436395107927</v>
      </c>
      <c r="M41" s="1">
        <f t="shared" si="21"/>
        <v>3.2569248030476032</v>
      </c>
      <c r="N41" s="1">
        <f t="shared" si="21"/>
        <v>3.331029761042897</v>
      </c>
      <c r="O41" s="1">
        <f t="shared" si="38"/>
        <v>3.478962241831826</v>
      </c>
      <c r="P41" s="1">
        <f aca="true" t="shared" si="39" ref="P41:AC41">(($A$52*P9)^$A$55+($A$53*P9^$A$54)^$A$55)^(1/$A$55)</f>
        <v>3.8471834453252054</v>
      </c>
      <c r="Q41" s="1">
        <f t="shared" si="39"/>
        <v>4.213118664391631</v>
      </c>
      <c r="R41" s="1">
        <f t="shared" si="39"/>
        <v>4.576779413626462</v>
      </c>
      <c r="S41" s="1">
        <f t="shared" si="39"/>
        <v>4.938170741132582</v>
      </c>
      <c r="T41" s="1">
        <f t="shared" si="39"/>
        <v>5.297291892186527</v>
      </c>
      <c r="U41" s="1">
        <f t="shared" si="39"/>
        <v>5.65413696199113</v>
      </c>
      <c r="V41" s="1">
        <f t="shared" si="39"/>
        <v>6.008695539301435</v>
      </c>
      <c r="W41" s="1">
        <f t="shared" si="39"/>
        <v>6.360953341423421</v>
      </c>
      <c r="X41" s="1">
        <f t="shared" si="39"/>
        <v>6.710892839894712</v>
      </c>
      <c r="Y41" s="1">
        <f t="shared" si="39"/>
        <v>6.989161785759012</v>
      </c>
      <c r="Z41" s="1">
        <f t="shared" si="39"/>
        <v>7.058493875093582</v>
      </c>
      <c r="AA41" s="1">
        <f t="shared" si="39"/>
        <v>7.403734257113991</v>
      </c>
      <c r="AB41" s="1">
        <f t="shared" si="39"/>
        <v>7.74659034951324</v>
      </c>
      <c r="AC41" s="1">
        <f t="shared" si="39"/>
        <v>8.087037632003156</v>
      </c>
      <c r="AD41" s="1">
        <f t="shared" si="38"/>
        <v>8.425051237827756</v>
      </c>
      <c r="AE41" s="1">
        <v>1.5959348059521956</v>
      </c>
      <c r="AF41" s="1">
        <f t="shared" si="38"/>
        <v>1.2469999584197031</v>
      </c>
      <c r="AG41" s="1">
        <f t="shared" si="38"/>
        <v>1.510173656328702</v>
      </c>
      <c r="AH41" s="1">
        <f t="shared" si="38"/>
        <v>1.7709658328041473</v>
      </c>
      <c r="AI41" s="1">
        <f t="shared" si="38"/>
        <v>2.285804209958146</v>
      </c>
      <c r="AJ41" s="1">
        <f t="shared" si="38"/>
        <v>2.792244566696606</v>
      </c>
      <c r="AK41" s="1">
        <f t="shared" si="38"/>
        <v>3.2909183458961344</v>
      </c>
      <c r="AL41" s="1">
        <f t="shared" si="38"/>
        <v>3.7823719771274953</v>
      </c>
      <c r="AM41" s="1">
        <f t="shared" si="38"/>
        <v>4.267077988258746</v>
      </c>
      <c r="AN41" s="1">
        <f t="shared" si="38"/>
        <v>4.7454445622651145</v>
      </c>
      <c r="AO41" s="1">
        <f t="shared" si="38"/>
        <v>5.21782382732768</v>
      </c>
      <c r="AP41" s="1">
        <f t="shared" si="38"/>
        <v>5.684519111029028</v>
      </c>
      <c r="AQ41" s="1">
        <f t="shared" si="38"/>
        <v>6.14579134157037</v>
      </c>
      <c r="AR41" s="1">
        <f t="shared" si="38"/>
        <v>2.005839834384386</v>
      </c>
      <c r="AS41" s="1">
        <f t="shared" si="38"/>
        <v>2.253634619555926</v>
      </c>
      <c r="AT41" s="1">
        <f t="shared" si="38"/>
        <v>2.499778691255678</v>
      </c>
      <c r="AU41" s="1">
        <f t="shared" si="38"/>
        <v>2.7443332961814124</v>
      </c>
      <c r="AV41" s="1">
        <f t="shared" si="38"/>
        <v>2.9873553195901597</v>
      </c>
      <c r="AW41" s="1">
        <f t="shared" si="38"/>
        <v>3.228897565483774</v>
      </c>
      <c r="AX41" s="1">
        <f t="shared" si="38"/>
        <v>3.4690090167187075</v>
      </c>
      <c r="AY41" s="1">
        <f t="shared" si="38"/>
        <v>3.7077350769959287</v>
      </c>
      <c r="AZ41" s="1">
        <f t="shared" si="38"/>
        <v>3.945117796511036</v>
      </c>
      <c r="BA41" s="1">
        <f t="shared" si="38"/>
        <v>4.1811960828755845</v>
      </c>
      <c r="BB41" s="1">
        <f t="shared" si="38"/>
        <v>4.416005898761632</v>
      </c>
      <c r="BC41" s="1">
        <v>1.3232231099775187</v>
      </c>
      <c r="BD41" s="1">
        <v>2.3424317767554</v>
      </c>
      <c r="BE41" s="1">
        <f t="shared" si="38"/>
        <v>1.5532931857908003</v>
      </c>
      <c r="BF41" s="1">
        <f t="shared" si="38"/>
        <v>1.5016446156384733</v>
      </c>
      <c r="BG41" s="1">
        <f t="shared" si="38"/>
        <v>1.449935623273959</v>
      </c>
      <c r="BH41" s="1">
        <f t="shared" si="38"/>
        <v>1.3981651947318239</v>
      </c>
      <c r="BI41" s="1">
        <f t="shared" si="38"/>
        <v>1.3463322899632029</v>
      </c>
      <c r="BJ41" s="1">
        <f t="shared" si="38"/>
        <v>1.2944358421032065</v>
      </c>
      <c r="BK41" s="1">
        <f t="shared" si="38"/>
        <v>1.242474756712349</v>
      </c>
      <c r="BL41" s="1">
        <f t="shared" si="38"/>
        <v>1.1904479109909338</v>
      </c>
      <c r="BM41" s="1">
        <f t="shared" si="38"/>
        <v>1.138354152965257</v>
      </c>
      <c r="BN41" s="1">
        <f t="shared" si="38"/>
        <v>1.0861923006444585</v>
      </c>
      <c r="BO41" s="1">
        <f t="shared" si="38"/>
        <v>1.0339611411467873</v>
      </c>
      <c r="BP41" s="1">
        <v>1.373910308974845</v>
      </c>
      <c r="BQ41" s="1">
        <f t="shared" si="8"/>
        <v>1.0936083945586799</v>
      </c>
      <c r="BT41" s="1">
        <v>1.2629387254881639</v>
      </c>
      <c r="BU41" s="1">
        <v>1.2232667469085765</v>
      </c>
      <c r="BV41" s="1">
        <v>1.42940300048449</v>
      </c>
      <c r="BW41" s="1">
        <v>0.981388597928288</v>
      </c>
      <c r="BX41" s="1">
        <v>1.3517080365874639</v>
      </c>
      <c r="BY41" s="1">
        <v>5.743641240898306</v>
      </c>
      <c r="BZ41" s="1">
        <v>4.964540851151657</v>
      </c>
      <c r="CA41" s="1">
        <v>2.5444560823269002</v>
      </c>
      <c r="CB41" s="1">
        <v>4.942277660643603</v>
      </c>
      <c r="CC41" s="1">
        <v>3.4985576669164393</v>
      </c>
      <c r="CD41" s="1">
        <v>22.56215783728531</v>
      </c>
      <c r="CE41" s="1">
        <f t="shared" si="23"/>
        <v>2.1705268929103267</v>
      </c>
      <c r="CF41" s="1">
        <f t="shared" si="23"/>
        <v>2.2299519183698093</v>
      </c>
      <c r="CG41" s="1">
        <f t="shared" si="38"/>
        <v>10.313996041430949</v>
      </c>
      <c r="CH41" s="1">
        <f t="shared" si="38"/>
        <v>12.246977178787581</v>
      </c>
      <c r="CI41" s="1">
        <f t="shared" si="24"/>
        <v>1.319965715935407</v>
      </c>
      <c r="CJ41" s="1">
        <v>1.4942788935780025</v>
      </c>
      <c r="CK41" s="1">
        <v>12.057131479805454</v>
      </c>
      <c r="CL41" s="1">
        <v>8.928542746873577</v>
      </c>
      <c r="CM41" s="1">
        <v>5.371319803341677</v>
      </c>
      <c r="CN41" s="1">
        <f t="shared" si="10"/>
        <v>1.713505557249779</v>
      </c>
      <c r="CO41" s="1">
        <v>9.77450451624046</v>
      </c>
      <c r="CP41" s="1">
        <f t="shared" si="38"/>
        <v>11.278332319245834</v>
      </c>
      <c r="CQ41" s="1">
        <f t="shared" si="38"/>
        <v>12.816110927740494</v>
      </c>
      <c r="CR41" s="1">
        <f t="shared" si="38"/>
        <v>23.397179101254977</v>
      </c>
      <c r="CS41" s="1">
        <f t="shared" si="38"/>
        <v>24.231221871188207</v>
      </c>
      <c r="CT41" s="1">
        <f t="shared" si="38"/>
        <v>25.065833659057976</v>
      </c>
      <c r="CU41" s="1">
        <f t="shared" si="38"/>
        <v>25.901153071637538</v>
      </c>
      <c r="CV41" s="1">
        <f t="shared" si="38"/>
        <v>26.737311582008246</v>
      </c>
      <c r="CW41" s="1">
        <f aca="true" t="shared" si="40" ref="CW41:EQ41">(($A$52*CW9)^$A$55+($A$53*CW9^$A$54)^$A$55)^(1/$A$55)</f>
        <v>27.574430964400836</v>
      </c>
      <c r="CX41" s="1">
        <f t="shared" si="40"/>
        <v>28.412621822364134</v>
      </c>
      <c r="CY41" s="1">
        <f t="shared" si="40"/>
        <v>29.251982925288335</v>
      </c>
      <c r="CZ41" s="1">
        <f t="shared" si="40"/>
        <v>30.092601122669127</v>
      </c>
      <c r="DA41" s="1">
        <f t="shared" si="40"/>
        <v>30.934551655320064</v>
      </c>
      <c r="DB41" s="1">
        <f t="shared" si="40"/>
        <v>31.777898725619398</v>
      </c>
      <c r="DC41" s="1">
        <v>0.6485097794584023</v>
      </c>
      <c r="DD41" s="1">
        <v>0.41825699276212236</v>
      </c>
      <c r="DE41" s="1">
        <v>1.7952215776411349</v>
      </c>
      <c r="DF41" s="1">
        <v>1.987622419346835</v>
      </c>
      <c r="DG41" s="1">
        <v>1.1610206086657113</v>
      </c>
      <c r="DH41" s="1">
        <v>1.5070560333479548</v>
      </c>
      <c r="DI41" s="1">
        <v>1.072746693756478</v>
      </c>
      <c r="DJ41" s="1">
        <v>1.3055812401830196</v>
      </c>
      <c r="DK41" s="1">
        <v>1.3596992960913301</v>
      </c>
      <c r="DL41" s="1">
        <v>0.9689511321784413</v>
      </c>
      <c r="DM41" s="1">
        <f t="shared" si="40"/>
        <v>0.9276250884936298</v>
      </c>
      <c r="DN41" s="1">
        <f t="shared" si="40"/>
        <v>1.5283202189531127</v>
      </c>
      <c r="DO41" s="1">
        <f t="shared" si="40"/>
        <v>1.8833522070038409</v>
      </c>
      <c r="DP41" s="1">
        <f t="shared" si="40"/>
        <v>1.9421576410738157</v>
      </c>
      <c r="DQ41" s="1">
        <f t="shared" si="40"/>
        <v>2.000861555672291</v>
      </c>
      <c r="DR41" s="1">
        <f t="shared" si="40"/>
        <v>2.059465104273629</v>
      </c>
      <c r="DS41" s="1">
        <f t="shared" si="40"/>
        <v>2.117969418371871</v>
      </c>
      <c r="DT41" s="1">
        <f t="shared" si="40"/>
        <v>2.466972076453265</v>
      </c>
      <c r="DU41" s="1">
        <f t="shared" si="40"/>
        <v>2.5248116703883574</v>
      </c>
      <c r="DV41" s="1">
        <f t="shared" si="40"/>
        <v>2.697788687619713</v>
      </c>
      <c r="DW41" s="1">
        <f t="shared" si="40"/>
        <v>3.268780963589544</v>
      </c>
      <c r="DX41" s="1">
        <f t="shared" si="40"/>
        <v>3.83177276846287</v>
      </c>
      <c r="DY41" s="1">
        <f t="shared" si="40"/>
        <v>4.387443574060895</v>
      </c>
      <c r="DZ41" s="1">
        <f t="shared" si="40"/>
        <v>4.936349658692883</v>
      </c>
      <c r="EA41" s="1">
        <f t="shared" si="40"/>
        <v>5.478943785358731</v>
      </c>
      <c r="EB41" s="1">
        <f t="shared" si="40"/>
        <v>6.015591690733652</v>
      </c>
      <c r="EC41" s="1">
        <f t="shared" si="40"/>
        <v>6.54658611838433</v>
      </c>
      <c r="ED41" s="1">
        <f t="shared" si="13"/>
        <v>0.8996547887605584</v>
      </c>
      <c r="EE41" s="1">
        <v>0.7507879091466136</v>
      </c>
      <c r="EF41" s="1">
        <v>8.948981645133129</v>
      </c>
      <c r="EG41" s="1">
        <f t="shared" si="14"/>
        <v>6.594098887220272</v>
      </c>
      <c r="EH41" s="1">
        <f t="shared" si="14"/>
        <v>7.767929992638776</v>
      </c>
      <c r="EI41" s="1">
        <f t="shared" si="40"/>
        <v>2.1199103141456703</v>
      </c>
      <c r="EJ41" s="1">
        <f t="shared" si="40"/>
        <v>1.5862318570582663</v>
      </c>
      <c r="EK41" s="1">
        <f t="shared" si="40"/>
        <v>0.848353254064607</v>
      </c>
      <c r="EL41" s="1">
        <f t="shared" si="40"/>
        <v>6.556543736946662</v>
      </c>
      <c r="EM41" s="1">
        <f t="shared" si="40"/>
        <v>1.322595310314773</v>
      </c>
      <c r="EN41" s="1">
        <f t="shared" si="40"/>
        <v>0.4616123815195681</v>
      </c>
      <c r="EO41" s="1">
        <f t="shared" si="40"/>
        <v>2.7982245734871705</v>
      </c>
      <c r="EP41" s="1">
        <f t="shared" si="40"/>
        <v>2.8824336942154263</v>
      </c>
      <c r="EQ41" s="1">
        <f t="shared" si="40"/>
        <v>2.7622864883830136</v>
      </c>
      <c r="ER41" s="1">
        <v>1.6031226571011086</v>
      </c>
      <c r="ES41" s="37">
        <v>3.0366374851348237</v>
      </c>
      <c r="FF41" s="10"/>
    </row>
    <row r="42" spans="1:161" ht="15.75">
      <c r="A42" s="1">
        <v>45</v>
      </c>
      <c r="B42" s="1">
        <f aca="true" t="shared" si="41" ref="B42:CV42">(($A$52*B10)^$A$55+($A$53*B10^$A$54)^$A$55)^(1/$A$55)</f>
        <v>1.4424546589987377</v>
      </c>
      <c r="C42" s="1">
        <v>1.101424905134708</v>
      </c>
      <c r="D42" s="1">
        <v>1.0735731102792092</v>
      </c>
      <c r="E42" s="1">
        <f t="shared" si="41"/>
        <v>0.9972507963796537</v>
      </c>
      <c r="F42" s="1">
        <f t="shared" si="41"/>
        <v>1.2699374809868917</v>
      </c>
      <c r="G42" s="1">
        <f t="shared" si="41"/>
        <v>1.5408418226564184</v>
      </c>
      <c r="H42" s="1">
        <f t="shared" si="41"/>
        <v>1.5948136862761133</v>
      </c>
      <c r="I42" s="1">
        <f t="shared" si="41"/>
        <v>1.810018024200337</v>
      </c>
      <c r="J42" s="1">
        <f t="shared" si="41"/>
        <v>1.9172156391451847</v>
      </c>
      <c r="K42" s="1">
        <f t="shared" si="41"/>
        <v>2.0775144289293017</v>
      </c>
      <c r="L42" s="1">
        <f t="shared" si="21"/>
        <v>2.3433740403938828</v>
      </c>
      <c r="M42" s="1">
        <f t="shared" si="21"/>
        <v>2.4492682778776973</v>
      </c>
      <c r="N42" s="1">
        <f t="shared" si="21"/>
        <v>2.5021201984348793</v>
      </c>
      <c r="O42" s="1">
        <f t="shared" si="41"/>
        <v>2.607634988518679</v>
      </c>
      <c r="P42" s="1">
        <f aca="true" t="shared" si="42" ref="P42:AC42">(($A$52*P10)^$A$55+($A$53*P10^$A$54)^$A$55)^(1/$A$55)</f>
        <v>2.870330949153946</v>
      </c>
      <c r="Q42" s="1">
        <f t="shared" si="42"/>
        <v>3.131491523255838</v>
      </c>
      <c r="R42" s="1">
        <f t="shared" si="42"/>
        <v>3.391142581115541</v>
      </c>
      <c r="S42" s="1">
        <f t="shared" si="42"/>
        <v>3.64930657633346</v>
      </c>
      <c r="T42" s="1">
        <f t="shared" si="42"/>
        <v>3.906002833588138</v>
      </c>
      <c r="U42" s="1">
        <f t="shared" si="42"/>
        <v>4.16124781367933</v>
      </c>
      <c r="V42" s="1">
        <f t="shared" si="42"/>
        <v>4.415055358824266</v>
      </c>
      <c r="W42" s="1">
        <f t="shared" si="42"/>
        <v>4.667436920747877</v>
      </c>
      <c r="X42" s="1">
        <f t="shared" si="42"/>
        <v>4.918401773724102</v>
      </c>
      <c r="Y42" s="1">
        <f t="shared" si="42"/>
        <v>5.118158590592514</v>
      </c>
      <c r="Z42" s="1">
        <f t="shared" si="42"/>
        <v>5.167957214389327</v>
      </c>
      <c r="AA42" s="1">
        <f t="shared" si="42"/>
        <v>5.416108749854582</v>
      </c>
      <c r="AB42" s="1">
        <f t="shared" si="42"/>
        <v>5.662860275385132</v>
      </c>
      <c r="AC42" s="1">
        <f t="shared" si="42"/>
        <v>5.908214242690221</v>
      </c>
      <c r="AD42" s="1">
        <f t="shared" si="41"/>
        <v>6.152171819668614</v>
      </c>
      <c r="AE42" s="1">
        <v>1.29944962885216</v>
      </c>
      <c r="AF42" s="1">
        <f t="shared" si="41"/>
        <v>1.0153311780515544</v>
      </c>
      <c r="AG42" s="1">
        <f t="shared" si="41"/>
        <v>1.202574183252254</v>
      </c>
      <c r="AH42" s="1">
        <f t="shared" si="41"/>
        <v>1.3881413335398622</v>
      </c>
      <c r="AI42" s="1">
        <f t="shared" si="41"/>
        <v>1.754538811129098</v>
      </c>
      <c r="AJ42" s="1">
        <f t="shared" si="41"/>
        <v>2.115060751951493</v>
      </c>
      <c r="AK42" s="1">
        <f t="shared" si="41"/>
        <v>2.4701801853231773</v>
      </c>
      <c r="AL42" s="1">
        <f t="shared" si="41"/>
        <v>2.8203146118002325</v>
      </c>
      <c r="AM42" s="1">
        <f t="shared" si="41"/>
        <v>3.1658332366308604</v>
      </c>
      <c r="AN42" s="1">
        <f t="shared" si="41"/>
        <v>3.5070630969774865</v>
      </c>
      <c r="AO42" s="1">
        <f t="shared" si="41"/>
        <v>3.8442942789615726</v>
      </c>
      <c r="AP42" s="1">
        <f t="shared" si="41"/>
        <v>4.177784382779702</v>
      </c>
      <c r="AQ42" s="1">
        <f t="shared" si="41"/>
        <v>4.507762364046664</v>
      </c>
      <c r="AR42" s="1">
        <f t="shared" si="41"/>
        <v>1.5542756149520633</v>
      </c>
      <c r="AS42" s="1">
        <f t="shared" si="41"/>
        <v>1.7307217418923886</v>
      </c>
      <c r="AT42" s="1">
        <f t="shared" si="41"/>
        <v>1.9060145723968476</v>
      </c>
      <c r="AU42" s="1">
        <f t="shared" si="41"/>
        <v>2.080200302450205</v>
      </c>
      <c r="AV42" s="1">
        <f t="shared" si="41"/>
        <v>2.2533223358469474</v>
      </c>
      <c r="AW42" s="1">
        <f t="shared" si="41"/>
        <v>2.425421468332339</v>
      </c>
      <c r="AX42" s="1">
        <f t="shared" si="41"/>
        <v>2.596536057161897</v>
      </c>
      <c r="AY42" s="1">
        <f t="shared" si="41"/>
        <v>2.7667021774277196</v>
      </c>
      <c r="AZ42" s="1">
        <f t="shared" si="41"/>
        <v>2.9359537663663406</v>
      </c>
      <c r="BA42" s="1">
        <f t="shared" si="41"/>
        <v>3.104322756742303</v>
      </c>
      <c r="BB42" s="1">
        <f t="shared" si="41"/>
        <v>3.2718392002936554</v>
      </c>
      <c r="BC42" s="1">
        <v>1.075981793079028</v>
      </c>
      <c r="BD42" s="1">
        <v>1.7766790654653128</v>
      </c>
      <c r="BE42" s="1">
        <f t="shared" si="41"/>
        <v>1.2124252388070844</v>
      </c>
      <c r="BF42" s="1">
        <f t="shared" si="41"/>
        <v>1.1753158868702416</v>
      </c>
      <c r="BG42" s="1">
        <f t="shared" si="41"/>
        <v>1.1381640077852637</v>
      </c>
      <c r="BH42" s="1">
        <f t="shared" si="41"/>
        <v>1.1009688685733303</v>
      </c>
      <c r="BI42" s="1">
        <f t="shared" si="41"/>
        <v>1.0637297184291126</v>
      </c>
      <c r="BJ42" s="1">
        <f t="shared" si="41"/>
        <v>1.0264457882034375</v>
      </c>
      <c r="BK42" s="1">
        <f t="shared" si="41"/>
        <v>0.98911628986749</v>
      </c>
      <c r="BL42" s="1">
        <f t="shared" si="41"/>
        <v>0.951740415957802</v>
      </c>
      <c r="BM42" s="1">
        <f t="shared" si="41"/>
        <v>0.914317339001204</v>
      </c>
      <c r="BN42" s="1">
        <f t="shared" si="41"/>
        <v>0.8768462109189087</v>
      </c>
      <c r="BO42" s="1">
        <f t="shared" si="41"/>
        <v>0.8393261624088257</v>
      </c>
      <c r="BP42" s="1">
        <v>1.0761260940766624</v>
      </c>
      <c r="BQ42" s="1">
        <f t="shared" si="8"/>
        <v>0.8829226443599031</v>
      </c>
      <c r="BT42" s="1">
        <v>1.0272153525849348</v>
      </c>
      <c r="BU42" s="1">
        <v>0.9949474340116305</v>
      </c>
      <c r="BV42" s="1">
        <v>1.1626130352381698</v>
      </c>
      <c r="BW42" s="1">
        <v>0.7978639372994557</v>
      </c>
      <c r="BX42" s="1">
        <v>1.101597278115463</v>
      </c>
      <c r="BY42" s="1">
        <v>4.2398167445393105</v>
      </c>
      <c r="BZ42" s="1">
        <v>3.6885221934865577</v>
      </c>
      <c r="CA42" s="1">
        <v>1.9478734185141087</v>
      </c>
      <c r="CB42" s="1">
        <v>3.6541642233031397</v>
      </c>
      <c r="CC42" s="1">
        <v>2.613487855066347</v>
      </c>
      <c r="CD42" s="1">
        <v>16.999174681975926</v>
      </c>
      <c r="CE42" s="1">
        <f t="shared" si="23"/>
        <v>1.6566506640475624</v>
      </c>
      <c r="CF42" s="1">
        <f t="shared" si="23"/>
        <v>1.7028500788018754</v>
      </c>
      <c r="CG42" s="1">
        <f t="shared" si="41"/>
        <v>7.525623509760381</v>
      </c>
      <c r="CH42" s="1">
        <f t="shared" si="41"/>
        <v>8.94916289740243</v>
      </c>
      <c r="CI42" s="1">
        <f t="shared" si="24"/>
        <v>1.0819538875164878</v>
      </c>
      <c r="CJ42" s="1">
        <v>1.2212069073981162</v>
      </c>
      <c r="CK42" s="1">
        <v>8.813460942655583</v>
      </c>
      <c r="CL42" s="1">
        <v>6.519444014874039</v>
      </c>
      <c r="CM42" s="1">
        <v>3.9573749739072075</v>
      </c>
      <c r="CN42" s="1">
        <f t="shared" si="10"/>
        <v>1.370161118647588</v>
      </c>
      <c r="CO42" s="1">
        <v>7.1405171564670145</v>
      </c>
      <c r="CP42" s="1">
        <f t="shared" si="41"/>
        <v>8.22298070479909</v>
      </c>
      <c r="CQ42" s="1">
        <f t="shared" si="41"/>
        <v>9.36754699296299</v>
      </c>
      <c r="CR42" s="1">
        <f t="shared" si="41"/>
        <v>17.479192688813097</v>
      </c>
      <c r="CS42" s="1">
        <f t="shared" si="41"/>
        <v>18.133722878544393</v>
      </c>
      <c r="CT42" s="1">
        <f t="shared" si="41"/>
        <v>18.788567786495875</v>
      </c>
      <c r="CU42" s="1">
        <f t="shared" si="41"/>
        <v>19.443655610348443</v>
      </c>
      <c r="CV42" s="1">
        <f t="shared" si="41"/>
        <v>20.098947574271516</v>
      </c>
      <c r="CW42" s="1">
        <f aca="true" t="shared" si="43" ref="CW42:EQ42">(($A$52*CW10)^$A$55+($A$53*CW10^$A$54)^$A$55)^(1/$A$55)</f>
        <v>20.75443172851604</v>
      </c>
      <c r="CX42" s="1">
        <f t="shared" si="43"/>
        <v>21.410117231067836</v>
      </c>
      <c r="CY42" s="1">
        <f t="shared" si="43"/>
        <v>22.06602924554238</v>
      </c>
      <c r="CZ42" s="1">
        <f t="shared" si="43"/>
        <v>22.72220451901444</v>
      </c>
      <c r="DA42" s="1">
        <f t="shared" si="43"/>
        <v>23.37868764881667</v>
      </c>
      <c r="DB42" s="1">
        <f t="shared" si="43"/>
        <v>24.035528008377703</v>
      </c>
      <c r="DC42" s="1">
        <v>0.6110959118988484</v>
      </c>
      <c r="DD42" s="1">
        <v>0.39412680680663137</v>
      </c>
      <c r="DE42" s="1">
        <v>1.3904660311178314</v>
      </c>
      <c r="DF42" s="1">
        <v>1.5434215473251012</v>
      </c>
      <c r="DG42" s="1">
        <v>0.9461733232397</v>
      </c>
      <c r="DH42" s="1">
        <v>1.1896490004638263</v>
      </c>
      <c r="DI42" s="1">
        <v>0.8750715211263297</v>
      </c>
      <c r="DJ42" s="1">
        <v>1.0383149549796324</v>
      </c>
      <c r="DK42" s="1">
        <v>1.0779559791084317</v>
      </c>
      <c r="DL42" s="1">
        <v>0.7945425475702943</v>
      </c>
      <c r="DM42" s="1">
        <f t="shared" si="43"/>
        <v>0.7640613957073341</v>
      </c>
      <c r="DN42" s="1">
        <f t="shared" si="43"/>
        <v>1.1917100079160003</v>
      </c>
      <c r="DO42" s="1">
        <f t="shared" si="43"/>
        <v>1.444510831739695</v>
      </c>
      <c r="DP42" s="1">
        <f t="shared" si="43"/>
        <v>1.4863870024422066</v>
      </c>
      <c r="DQ42" s="1">
        <f t="shared" si="43"/>
        <v>1.5281920077203162</v>
      </c>
      <c r="DR42" s="1">
        <f t="shared" si="43"/>
        <v>1.5699266942835133</v>
      </c>
      <c r="DS42" s="1">
        <f t="shared" si="43"/>
        <v>1.6115918942848795</v>
      </c>
      <c r="DT42" s="1">
        <f t="shared" si="43"/>
        <v>1.8601687140392722</v>
      </c>
      <c r="DU42" s="1">
        <f t="shared" si="43"/>
        <v>1.9013696443776125</v>
      </c>
      <c r="DV42" s="1">
        <f t="shared" si="43"/>
        <v>2.0245953551745264</v>
      </c>
      <c r="DW42" s="1">
        <f t="shared" si="43"/>
        <v>2.4314676974391647</v>
      </c>
      <c r="DX42" s="1">
        <f t="shared" si="43"/>
        <v>2.8328401832664336</v>
      </c>
      <c r="DY42" s="1">
        <f t="shared" si="43"/>
        <v>3.2292477856519284</v>
      </c>
      <c r="DZ42" s="1">
        <f t="shared" si="43"/>
        <v>3.6211449796182613</v>
      </c>
      <c r="EA42" s="1">
        <f t="shared" si="43"/>
        <v>4.00891848193241</v>
      </c>
      <c r="EB42" s="1">
        <f t="shared" si="43"/>
        <v>4.39289762299846</v>
      </c>
      <c r="EC42" s="1">
        <f t="shared" si="43"/>
        <v>4.773362867540957</v>
      </c>
      <c r="ED42" s="1">
        <f t="shared" si="13"/>
        <v>0.7345113971050958</v>
      </c>
      <c r="EE42" s="1">
        <v>0.6341213682206249</v>
      </c>
      <c r="EF42" s="1">
        <v>6.524580979873747</v>
      </c>
      <c r="EG42" s="1">
        <f t="shared" si="14"/>
        <v>4.788872671249207</v>
      </c>
      <c r="EH42" s="1">
        <f t="shared" si="14"/>
        <v>5.668313957911231</v>
      </c>
      <c r="EI42" s="1">
        <f t="shared" si="43"/>
        <v>1.6126128182539665</v>
      </c>
      <c r="EJ42" s="1">
        <f t="shared" si="43"/>
        <v>1.2423270502555377</v>
      </c>
      <c r="EK42" s="1">
        <f t="shared" si="43"/>
        <v>0.727346824066816</v>
      </c>
      <c r="EL42" s="1">
        <f t="shared" si="43"/>
        <v>4.80290711425207</v>
      </c>
      <c r="EM42" s="1">
        <f t="shared" si="43"/>
        <v>1.0317056230561856</v>
      </c>
      <c r="EN42" s="1">
        <f t="shared" si="43"/>
        <v>0.39785876268208376</v>
      </c>
      <c r="EO42" s="1">
        <f t="shared" si="43"/>
        <v>2.109980407429008</v>
      </c>
      <c r="EP42" s="1">
        <f t="shared" si="43"/>
        <v>2.1675506228950363</v>
      </c>
      <c r="EQ42" s="1">
        <f t="shared" si="43"/>
        <v>2.0830541913557137</v>
      </c>
      <c r="ER42" s="1">
        <v>1.2132071692191013</v>
      </c>
      <c r="ES42" s="37">
        <v>2.2770331739838574</v>
      </c>
      <c r="FE42" s="10"/>
    </row>
    <row r="43" spans="1:149" ht="15.75">
      <c r="A43" s="1">
        <v>50</v>
      </c>
      <c r="B43" s="1">
        <f aca="true" t="shared" si="44" ref="B43:CV43">(($A$52*B11)^$A$55+($A$53*B11^$A$54)^$A$55)^(1/$A$55)</f>
        <v>1.184002009464551</v>
      </c>
      <c r="C43" s="1">
        <v>0.9417789376608497</v>
      </c>
      <c r="D43" s="1">
        <v>0.9179638893727168</v>
      </c>
      <c r="E43" s="1">
        <f t="shared" si="44"/>
        <v>0.8527035986261198</v>
      </c>
      <c r="F43" s="1">
        <f t="shared" si="44"/>
        <v>1.055421384388076</v>
      </c>
      <c r="G43" s="1">
        <f t="shared" si="44"/>
        <v>1.2568245574092964</v>
      </c>
      <c r="H43" s="1">
        <f t="shared" si="44"/>
        <v>1.2969511951959007</v>
      </c>
      <c r="I43" s="1">
        <f t="shared" si="44"/>
        <v>1.4569550061661096</v>
      </c>
      <c r="J43" s="1">
        <f t="shared" si="44"/>
        <v>1.5366594609767426</v>
      </c>
      <c r="K43" s="1">
        <f t="shared" si="44"/>
        <v>1.6558507524454074</v>
      </c>
      <c r="L43" s="1">
        <f t="shared" si="21"/>
        <v>1.8535463202976388</v>
      </c>
      <c r="M43" s="1">
        <f t="shared" si="21"/>
        <v>1.9322956203121502</v>
      </c>
      <c r="N43" s="1">
        <f t="shared" si="21"/>
        <v>1.9716007413022716</v>
      </c>
      <c r="O43" s="1">
        <f t="shared" si="44"/>
        <v>2.050073063015714</v>
      </c>
      <c r="P43" s="1">
        <f aca="true" t="shared" si="45" ref="P43:AC43">(($A$52*P11)^$A$55+($A$53*P11^$A$54)^$A$55)^(1/$A$55)</f>
        <v>2.2454594537256503</v>
      </c>
      <c r="Q43" s="1">
        <f t="shared" si="45"/>
        <v>2.439731344380758</v>
      </c>
      <c r="R43" s="1">
        <f t="shared" si="45"/>
        <v>2.6329121972681606</v>
      </c>
      <c r="S43" s="1">
        <f t="shared" si="45"/>
        <v>2.8250232925536043</v>
      </c>
      <c r="T43" s="1">
        <f t="shared" si="45"/>
        <v>3.016083914894468</v>
      </c>
      <c r="U43" s="1">
        <f t="shared" si="45"/>
        <v>3.206111521729042</v>
      </c>
      <c r="V43" s="1">
        <f t="shared" si="45"/>
        <v>3.3951218954909668</v>
      </c>
      <c r="W43" s="1">
        <f t="shared" si="45"/>
        <v>3.583129281691451</v>
      </c>
      <c r="X43" s="1">
        <f t="shared" si="45"/>
        <v>3.770146514550272</v>
      </c>
      <c r="Y43" s="1">
        <f t="shared" si="45"/>
        <v>3.9190551845180304</v>
      </c>
      <c r="Z43" s="1">
        <f t="shared" si="45"/>
        <v>3.9561851316324614</v>
      </c>
      <c r="AA43" s="1">
        <f t="shared" si="45"/>
        <v>4.141255478755261</v>
      </c>
      <c r="AB43" s="1">
        <f t="shared" si="45"/>
        <v>4.325366806264504</v>
      </c>
      <c r="AC43" s="1">
        <f t="shared" si="45"/>
        <v>4.508527357636806</v>
      </c>
      <c r="AD43" s="1">
        <f t="shared" si="44"/>
        <v>4.690744451240707</v>
      </c>
      <c r="AE43" s="1">
        <v>1.1075654475321102</v>
      </c>
      <c r="AF43" s="1">
        <f t="shared" si="44"/>
        <v>0.8653989622537934</v>
      </c>
      <c r="AG43" s="1">
        <f t="shared" si="44"/>
        <v>1.0043245930469717</v>
      </c>
      <c r="AH43" s="1">
        <f t="shared" si="44"/>
        <v>1.142019800756829</v>
      </c>
      <c r="AI43" s="1">
        <f t="shared" si="44"/>
        <v>1.413935050056834</v>
      </c>
      <c r="AJ43" s="1">
        <f t="shared" si="44"/>
        <v>1.681545122851774</v>
      </c>
      <c r="AK43" s="1">
        <f t="shared" si="44"/>
        <v>1.9452045019269504</v>
      </c>
      <c r="AL43" s="1">
        <f t="shared" si="44"/>
        <v>2.2052279355025672</v>
      </c>
      <c r="AM43" s="1">
        <f t="shared" si="44"/>
        <v>2.4618956503860483</v>
      </c>
      <c r="AN43" s="1">
        <f t="shared" si="44"/>
        <v>2.7154577598713674</v>
      </c>
      <c r="AO43" s="1">
        <f t="shared" si="44"/>
        <v>2.96613800813217</v>
      </c>
      <c r="AP43" s="1">
        <f t="shared" si="44"/>
        <v>3.2141369652286444</v>
      </c>
      <c r="AQ43" s="1">
        <f t="shared" si="44"/>
        <v>3.4596347650801516</v>
      </c>
      <c r="AR43" s="1">
        <f t="shared" si="44"/>
        <v>1.2607429036451319</v>
      </c>
      <c r="AS43" s="1">
        <f t="shared" si="44"/>
        <v>1.3917851401748276</v>
      </c>
      <c r="AT43" s="1">
        <f t="shared" si="44"/>
        <v>1.521982409310727</v>
      </c>
      <c r="AU43" s="1">
        <f t="shared" si="44"/>
        <v>1.6513694223692015</v>
      </c>
      <c r="AV43" s="1">
        <f t="shared" si="44"/>
        <v>1.7799789056136412</v>
      </c>
      <c r="AW43" s="1">
        <f t="shared" si="44"/>
        <v>1.907841733280186</v>
      </c>
      <c r="AX43" s="1">
        <f t="shared" si="44"/>
        <v>2.034987049933744</v>
      </c>
      <c r="AY43" s="1">
        <f t="shared" si="44"/>
        <v>2.161442383139514</v>
      </c>
      <c r="AZ43" s="1">
        <f t="shared" si="44"/>
        <v>2.287233747333996</v>
      </c>
      <c r="BA43" s="1">
        <f t="shared" si="44"/>
        <v>2.412385739689424</v>
      </c>
      <c r="BB43" s="1">
        <f t="shared" si="44"/>
        <v>2.5369216286856093</v>
      </c>
      <c r="BC43" s="1">
        <v>0.9163066895728927</v>
      </c>
      <c r="BD43" s="1">
        <v>1.4083885609984774</v>
      </c>
      <c r="BE43" s="1">
        <f t="shared" si="44"/>
        <v>0.9908771804959882</v>
      </c>
      <c r="BF43" s="1">
        <f t="shared" si="44"/>
        <v>0.963308547413971</v>
      </c>
      <c r="BG43" s="1">
        <f t="shared" si="44"/>
        <v>0.9357090073713539</v>
      </c>
      <c r="BH43" s="1">
        <f t="shared" si="44"/>
        <v>0.9080780225559275</v>
      </c>
      <c r="BI43" s="1">
        <f t="shared" si="44"/>
        <v>0.8804150423271425</v>
      </c>
      <c r="BJ43" s="1">
        <f t="shared" si="44"/>
        <v>0.8527195028395717</v>
      </c>
      <c r="BK43" s="1">
        <f t="shared" si="44"/>
        <v>0.82499082665293</v>
      </c>
      <c r="BL43" s="1">
        <f t="shared" si="44"/>
        <v>0.7972284223280872</v>
      </c>
      <c r="BM43" s="1">
        <f t="shared" si="44"/>
        <v>0.7694316840084882</v>
      </c>
      <c r="BN43" s="1">
        <f t="shared" si="44"/>
        <v>0.741599990986358</v>
      </c>
      <c r="BO43" s="1">
        <f t="shared" si="44"/>
        <v>0.7137327072530456</v>
      </c>
      <c r="BP43" s="1">
        <v>0.8848249070465372</v>
      </c>
      <c r="BQ43" s="1">
        <f t="shared" si="8"/>
        <v>0.7473234351261154</v>
      </c>
      <c r="BT43" s="1">
        <v>0.874440313817272</v>
      </c>
      <c r="BU43" s="1">
        <v>0.846971303631188</v>
      </c>
      <c r="BV43" s="1">
        <v>0.9897019081763576</v>
      </c>
      <c r="BW43" s="1">
        <v>0.6790704927419039</v>
      </c>
      <c r="BX43" s="1">
        <v>0.9394852787652174</v>
      </c>
      <c r="BY43" s="1">
        <v>3.277356973493747</v>
      </c>
      <c r="BZ43" s="1">
        <v>2.8486598451996175</v>
      </c>
      <c r="CA43" s="1">
        <v>1.559480813764248</v>
      </c>
      <c r="CB43" s="1">
        <v>2.8249404255952224</v>
      </c>
      <c r="CC43" s="1">
        <v>2.042592162243744</v>
      </c>
      <c r="CD43" s="1">
        <v>13.04830640381482</v>
      </c>
      <c r="CE43" s="1">
        <f t="shared" si="23"/>
        <v>1.3220557055928492</v>
      </c>
      <c r="CF43" s="1">
        <f t="shared" si="23"/>
        <v>1.359317615348851</v>
      </c>
      <c r="CG43" s="1">
        <f t="shared" si="44"/>
        <v>5.720649149170472</v>
      </c>
      <c r="CH43" s="1">
        <f t="shared" si="44"/>
        <v>6.795015121064892</v>
      </c>
      <c r="CI43" s="1">
        <f t="shared" si="24"/>
        <v>0.9267813688281857</v>
      </c>
      <c r="CJ43" s="1">
        <v>1.043382722370898</v>
      </c>
      <c r="CK43" s="1">
        <v>6.696805695333314</v>
      </c>
      <c r="CL43" s="1">
        <v>4.9668258854097145</v>
      </c>
      <c r="CM43" s="1">
        <v>3.05135127268516</v>
      </c>
      <c r="CN43" s="1">
        <f t="shared" si="10"/>
        <v>1.1464019531625311</v>
      </c>
      <c r="CO43" s="1">
        <v>5.437781621035669</v>
      </c>
      <c r="CP43" s="1">
        <f t="shared" si="44"/>
        <v>6.235752828816418</v>
      </c>
      <c r="CQ43" s="1">
        <f t="shared" si="44"/>
        <v>7.08901560823373</v>
      </c>
      <c r="CR43" s="1">
        <f t="shared" si="44"/>
        <v>13.408733816558723</v>
      </c>
      <c r="CS43" s="1">
        <f t="shared" si="44"/>
        <v>13.922387812726852</v>
      </c>
      <c r="CT43" s="1">
        <f t="shared" si="44"/>
        <v>14.4375305564249</v>
      </c>
      <c r="CU43" s="1">
        <f t="shared" si="44"/>
        <v>14.953927252946125</v>
      </c>
      <c r="CV43" s="1">
        <f t="shared" si="44"/>
        <v>15.471368845030442</v>
      </c>
      <c r="CW43" s="1">
        <f aca="true" t="shared" si="46" ref="CW43:EQ43">(($A$52*CW11)^$A$55+($A$53*CW11^$A$54)^$A$55)^(1/$A$55)</f>
        <v>15.989672062661676</v>
      </c>
      <c r="CX43" s="1">
        <f t="shared" si="46"/>
        <v>16.50867888587181</v>
      </c>
      <c r="CY43" s="1">
        <f t="shared" si="46"/>
        <v>17.028255502161812</v>
      </c>
      <c r="CZ43" s="1">
        <f t="shared" si="46"/>
        <v>17.548290854979665</v>
      </c>
      <c r="DA43" s="1">
        <f t="shared" si="46"/>
        <v>18.06869488596417</v>
      </c>
      <c r="DB43" s="1">
        <f t="shared" si="46"/>
        <v>18.589396572354072</v>
      </c>
      <c r="DC43" s="1">
        <v>0.5830354860092706</v>
      </c>
      <c r="DD43" s="1">
        <v>0.3760291633276012</v>
      </c>
      <c r="DE43" s="1">
        <v>1.1272340651820405</v>
      </c>
      <c r="DF43" s="1">
        <v>1.2545082145318547</v>
      </c>
      <c r="DG43" s="1">
        <v>0.8071882433420251</v>
      </c>
      <c r="DH43" s="1">
        <v>0.9836682757774426</v>
      </c>
      <c r="DI43" s="1">
        <v>0.7472549834081356</v>
      </c>
      <c r="DJ43" s="1">
        <v>0.8660197522285381</v>
      </c>
      <c r="DK43" s="1">
        <v>0.8965001246341366</v>
      </c>
      <c r="DL43" s="1">
        <v>0.6817022181360253</v>
      </c>
      <c r="DM43" s="1">
        <f t="shared" si="46"/>
        <v>0.6580231867192419</v>
      </c>
      <c r="DN43" s="1">
        <f t="shared" si="46"/>
        <v>0.9755399067870534</v>
      </c>
      <c r="DO43" s="1">
        <f t="shared" si="46"/>
        <v>1.1632691650543474</v>
      </c>
      <c r="DP43" s="1">
        <f t="shared" si="46"/>
        <v>1.19436865386503</v>
      </c>
      <c r="DQ43" s="1">
        <f t="shared" si="46"/>
        <v>1.2254159688322264</v>
      </c>
      <c r="DR43" s="1">
        <f t="shared" si="46"/>
        <v>1.2564117403088273</v>
      </c>
      <c r="DS43" s="1">
        <f t="shared" si="46"/>
        <v>1.2873565881745213</v>
      </c>
      <c r="DT43" s="1">
        <f t="shared" si="46"/>
        <v>1.4719897249813316</v>
      </c>
      <c r="DU43" s="1">
        <f t="shared" si="46"/>
        <v>1.50259462724747</v>
      </c>
      <c r="DV43" s="1">
        <f t="shared" si="46"/>
        <v>1.5941335585532974</v>
      </c>
      <c r="DW43" s="1">
        <f t="shared" si="46"/>
        <v>1.8964297403648094</v>
      </c>
      <c r="DX43" s="1">
        <f t="shared" si="46"/>
        <v>2.1947208225859987</v>
      </c>
      <c r="DY43" s="1">
        <f t="shared" si="46"/>
        <v>2.489413628638048</v>
      </c>
      <c r="DZ43" s="1">
        <f t="shared" si="46"/>
        <v>2.7808575785196874</v>
      </c>
      <c r="EA43" s="1">
        <f t="shared" si="46"/>
        <v>3.069353909780311</v>
      </c>
      <c r="EB43" s="1">
        <f t="shared" si="46"/>
        <v>3.355163154321157</v>
      </c>
      <c r="EC43" s="1">
        <f t="shared" si="46"/>
        <v>3.6385112463829317</v>
      </c>
      <c r="ED43" s="1">
        <f t="shared" si="13"/>
        <v>0.6276494102735861</v>
      </c>
      <c r="EE43" s="1">
        <v>0.5578661080979622</v>
      </c>
      <c r="EF43" s="1">
        <v>4.9635999247062585</v>
      </c>
      <c r="EG43" s="1">
        <f t="shared" si="14"/>
        <v>3.6332768285845134</v>
      </c>
      <c r="EH43" s="1">
        <f t="shared" si="14"/>
        <v>4.3211242150591636</v>
      </c>
      <c r="EI43" s="1">
        <f t="shared" si="46"/>
        <v>1.2812756717050815</v>
      </c>
      <c r="EJ43" s="1">
        <f t="shared" si="46"/>
        <v>1.0176175969414365</v>
      </c>
      <c r="EK43" s="1">
        <f t="shared" si="46"/>
        <v>0.6480781178709217</v>
      </c>
      <c r="EL43" s="1">
        <f t="shared" si="46"/>
        <v>3.6803149618067836</v>
      </c>
      <c r="EM43" s="1">
        <f t="shared" si="46"/>
        <v>0.842373246191637</v>
      </c>
      <c r="EN43" s="1">
        <f t="shared" si="46"/>
        <v>0.3560132768678918</v>
      </c>
      <c r="EO43" s="1">
        <f t="shared" si="46"/>
        <v>1.662028095773819</v>
      </c>
      <c r="EP43" s="1">
        <f t="shared" si="46"/>
        <v>1.7033143832721453</v>
      </c>
      <c r="EQ43" s="1">
        <f t="shared" si="46"/>
        <v>1.6410794493682697</v>
      </c>
      <c r="ER43" s="1">
        <v>0.9655090408381349</v>
      </c>
      <c r="ES43" s="37">
        <v>1.7796507891106539</v>
      </c>
    </row>
    <row r="44" spans="1:149" ht="15.75">
      <c r="A44" s="1">
        <v>55</v>
      </c>
      <c r="B44" s="1">
        <f aca="true" t="shared" si="47" ref="B44:CV44">(($A$52*B12)^$A$55+($A$53*B12^$A$54)^$A$55)^(1/$A$55)</f>
        <v>1.0071473661478247</v>
      </c>
      <c r="C44" s="1">
        <v>0.8336993916369083</v>
      </c>
      <c r="D44" s="1">
        <v>0.8126172821496618</v>
      </c>
      <c r="E44" s="1">
        <f t="shared" si="47"/>
        <v>0.7548461068311961</v>
      </c>
      <c r="F44" s="1">
        <f t="shared" si="47"/>
        <v>0.9090348638113129</v>
      </c>
      <c r="G44" s="1">
        <f t="shared" si="47"/>
        <v>1.0622313185224546</v>
      </c>
      <c r="H44" s="1">
        <f t="shared" si="47"/>
        <v>1.0927544029743361</v>
      </c>
      <c r="I44" s="1">
        <f t="shared" si="47"/>
        <v>1.2144675062106507</v>
      </c>
      <c r="J44" s="1">
        <f t="shared" si="47"/>
        <v>1.2750997475295192</v>
      </c>
      <c r="K44" s="1">
        <f t="shared" si="47"/>
        <v>1.3657726867143622</v>
      </c>
      <c r="L44" s="1">
        <f t="shared" si="21"/>
        <v>1.516173617685737</v>
      </c>
      <c r="M44" s="1">
        <f t="shared" si="21"/>
        <v>1.5760863584107296</v>
      </c>
      <c r="N44" s="1">
        <f t="shared" si="21"/>
        <v>1.6059904146246438</v>
      </c>
      <c r="O44" s="1">
        <f t="shared" si="47"/>
        <v>1.66569479588959</v>
      </c>
      <c r="P44" s="1">
        <f aca="true" t="shared" si="48" ref="P44:AC44">(($A$52*P12)^$A$55+($A$53*P12^$A$54)^$A$55)^(1/$A$55)</f>
        <v>1.8143586708786887</v>
      </c>
      <c r="Q44" s="1">
        <f t="shared" si="48"/>
        <v>1.9621858347026169</v>
      </c>
      <c r="R44" s="1">
        <f t="shared" si="48"/>
        <v>2.1091951907691775</v>
      </c>
      <c r="S44" s="1">
        <f t="shared" si="48"/>
        <v>2.255404104525003</v>
      </c>
      <c r="T44" s="1">
        <f t="shared" si="48"/>
        <v>2.4008285382412975</v>
      </c>
      <c r="U44" s="1">
        <f t="shared" si="48"/>
        <v>2.5454831718694564</v>
      </c>
      <c r="V44" s="1">
        <f t="shared" si="48"/>
        <v>2.6893815116595268</v>
      </c>
      <c r="W44" s="1">
        <f t="shared" si="48"/>
        <v>2.832535988004075</v>
      </c>
      <c r="X44" s="1">
        <f t="shared" si="48"/>
        <v>2.9749580437740004</v>
      </c>
      <c r="Y44" s="1">
        <f t="shared" si="48"/>
        <v>3.088375453891391</v>
      </c>
      <c r="Z44" s="1">
        <f t="shared" si="48"/>
        <v>3.1166582142457333</v>
      </c>
      <c r="AA44" s="1">
        <f t="shared" si="48"/>
        <v>3.2576461995763433</v>
      </c>
      <c r="AB44" s="1">
        <f t="shared" si="48"/>
        <v>3.397930930660687</v>
      </c>
      <c r="AC44" s="1">
        <f t="shared" si="48"/>
        <v>3.5375206290993257</v>
      </c>
      <c r="AD44" s="1">
        <f t="shared" si="47"/>
        <v>3.6764228619154626</v>
      </c>
      <c r="AE44" s="1">
        <v>0.9775590628567463</v>
      </c>
      <c r="AF44" s="1">
        <f t="shared" si="47"/>
        <v>0.7638170254516731</v>
      </c>
      <c r="AG44" s="1">
        <f t="shared" si="47"/>
        <v>0.8692248210063475</v>
      </c>
      <c r="AH44" s="1">
        <f t="shared" si="47"/>
        <v>0.9737105182732717</v>
      </c>
      <c r="AI44" s="1">
        <f t="shared" si="47"/>
        <v>1.1800783838461097</v>
      </c>
      <c r="AJ44" s="1">
        <f t="shared" si="47"/>
        <v>1.3832225362685497</v>
      </c>
      <c r="AK44" s="1">
        <f t="shared" si="47"/>
        <v>1.5834107830512811</v>
      </c>
      <c r="AL44" s="1">
        <f t="shared" si="47"/>
        <v>1.7808814419299686</v>
      </c>
      <c r="AM44" s="1">
        <f t="shared" si="47"/>
        <v>1.9758472250929406</v>
      </c>
      <c r="AN44" s="1">
        <f t="shared" si="47"/>
        <v>2.1684985228765163</v>
      </c>
      <c r="AO44" s="1">
        <f t="shared" si="47"/>
        <v>2.3590061925288675</v>
      </c>
      <c r="AP44" s="1">
        <f t="shared" si="47"/>
        <v>2.5475239369812686</v>
      </c>
      <c r="AQ44" s="1">
        <f t="shared" si="47"/>
        <v>2.7341903423307774</v>
      </c>
      <c r="AR44" s="1">
        <f t="shared" si="47"/>
        <v>1.0631492044467639</v>
      </c>
      <c r="AS44" s="1">
        <f t="shared" si="47"/>
        <v>1.162680019533421</v>
      </c>
      <c r="AT44" s="1">
        <f t="shared" si="47"/>
        <v>1.2615783005770387</v>
      </c>
      <c r="AU44" s="1">
        <f t="shared" si="47"/>
        <v>1.359870292292036</v>
      </c>
      <c r="AV44" s="1">
        <f t="shared" si="47"/>
        <v>1.4575807702285113</v>
      </c>
      <c r="AW44" s="1">
        <f t="shared" si="47"/>
        <v>1.5547331399291</v>
      </c>
      <c r="AX44" s="1">
        <f t="shared" si="47"/>
        <v>1.6513495281172104</v>
      </c>
      <c r="AY44" s="1">
        <f t="shared" si="47"/>
        <v>1.747450866653379</v>
      </c>
      <c r="AZ44" s="1">
        <f t="shared" si="47"/>
        <v>1.843056969919931</v>
      </c>
      <c r="BA44" s="1">
        <f t="shared" si="47"/>
        <v>1.9381866062263604</v>
      </c>
      <c r="BB44" s="1">
        <f t="shared" si="47"/>
        <v>2.0328575637677657</v>
      </c>
      <c r="BC44" s="1">
        <v>0.8078955690886127</v>
      </c>
      <c r="BD44" s="1">
        <v>1.1609802884638858</v>
      </c>
      <c r="BE44" s="1">
        <f t="shared" si="47"/>
        <v>0.8414917420581741</v>
      </c>
      <c r="BF44" s="1">
        <f t="shared" si="47"/>
        <v>0.8202992191368036</v>
      </c>
      <c r="BG44" s="1">
        <f t="shared" si="47"/>
        <v>0.7990835111451081</v>
      </c>
      <c r="BH44" s="1">
        <f t="shared" si="47"/>
        <v>0.7778442130799126</v>
      </c>
      <c r="BI44" s="1">
        <f t="shared" si="47"/>
        <v>0.7565809103488266</v>
      </c>
      <c r="BJ44" s="1">
        <f t="shared" si="47"/>
        <v>0.7352931784875956</v>
      </c>
      <c r="BK44" s="1">
        <f t="shared" si="47"/>
        <v>0.7139805828673558</v>
      </c>
      <c r="BL44" s="1">
        <f t="shared" si="47"/>
        <v>0.6926426783913773</v>
      </c>
      <c r="BM44" s="1">
        <f t="shared" si="47"/>
        <v>0.671279009180848</v>
      </c>
      <c r="BN44" s="1">
        <f t="shared" si="47"/>
        <v>0.649889108249235</v>
      </c>
      <c r="BO44" s="1">
        <f t="shared" si="47"/>
        <v>0.6284724971647353</v>
      </c>
      <c r="BP44" s="1">
        <v>0.7551902842462527</v>
      </c>
      <c r="BQ44" s="1">
        <f t="shared" si="8"/>
        <v>0.6553066596785475</v>
      </c>
      <c r="BT44" s="1">
        <v>0.7706815741349416</v>
      </c>
      <c r="BU44" s="1">
        <v>0.7464718696585917</v>
      </c>
      <c r="BV44" s="1">
        <v>0.8722670826365448</v>
      </c>
      <c r="BW44" s="1">
        <v>0.5984645077374345</v>
      </c>
      <c r="BX44" s="1">
        <v>0.8295709589738766</v>
      </c>
      <c r="BY44" s="1">
        <v>2.6118141201266885</v>
      </c>
      <c r="BZ44" s="1">
        <v>2.2948756112926563</v>
      </c>
      <c r="CA44" s="1">
        <v>1.298280815575111</v>
      </c>
      <c r="CB44" s="1">
        <v>2.257243459245932</v>
      </c>
      <c r="CC44" s="1">
        <v>1.660070169663428</v>
      </c>
      <c r="CD44" s="1">
        <v>10.21675117304257</v>
      </c>
      <c r="CE44" s="1">
        <f t="shared" si="23"/>
        <v>1.0972210990233748</v>
      </c>
      <c r="CF44" s="1">
        <f t="shared" si="23"/>
        <v>1.1283829692334828</v>
      </c>
      <c r="CG44" s="1">
        <f t="shared" si="47"/>
        <v>4.49039883614155</v>
      </c>
      <c r="CH44" s="1">
        <f t="shared" si="47"/>
        <v>5.288275868068006</v>
      </c>
      <c r="CI44" s="1">
        <f t="shared" si="24"/>
        <v>0.8215005846369248</v>
      </c>
      <c r="CJ44" s="1">
        <v>0.9225429904741307</v>
      </c>
      <c r="CK44" s="1">
        <v>5.216868863062529</v>
      </c>
      <c r="CL44" s="1">
        <v>3.900580053124936</v>
      </c>
      <c r="CM44" s="1">
        <v>2.445373534959506</v>
      </c>
      <c r="CN44" s="1">
        <f t="shared" si="10"/>
        <v>0.9949889725306308</v>
      </c>
      <c r="CO44" s="1">
        <v>4.2595125565690655</v>
      </c>
      <c r="CP44" s="1">
        <f t="shared" si="47"/>
        <v>4.8536203246545195</v>
      </c>
      <c r="CQ44" s="1">
        <f t="shared" si="47"/>
        <v>5.519173164123637</v>
      </c>
      <c r="CR44" s="1">
        <f t="shared" si="47"/>
        <v>10.44237289642574</v>
      </c>
      <c r="CS44" s="1">
        <f t="shared" si="47"/>
        <v>10.85910630849942</v>
      </c>
      <c r="CT44" s="1">
        <f t="shared" si="47"/>
        <v>11.278288993091477</v>
      </c>
      <c r="CU44" s="1">
        <f t="shared" si="47"/>
        <v>11.69970270869458</v>
      </c>
      <c r="CV44" s="1">
        <f t="shared" si="47"/>
        <v>12.123135299935951</v>
      </c>
      <c r="CW44" s="1">
        <f aca="true" t="shared" si="49" ref="CW44:EQ44">(($A$52*CW12)^$A$55+($A$53*CW12^$A$54)^$A$55)^(1/$A$55)</f>
        <v>12.548382209658069</v>
      </c>
      <c r="CX44" s="1">
        <f t="shared" si="49"/>
        <v>12.975247868869289</v>
      </c>
      <c r="CY44" s="1">
        <f t="shared" si="49"/>
        <v>13.403546924967806</v>
      </c>
      <c r="CZ44" s="1">
        <f t="shared" si="49"/>
        <v>13.833105275907744</v>
      </c>
      <c r="DA44" s="1">
        <f t="shared" si="49"/>
        <v>14.263760886760839</v>
      </c>
      <c r="DB44" s="1">
        <f t="shared" si="49"/>
        <v>14.695364374781308</v>
      </c>
      <c r="DC44" s="1">
        <v>0.5643285245793137</v>
      </c>
      <c r="DD44" s="1">
        <v>0.3639640659508032</v>
      </c>
      <c r="DE44" s="1">
        <v>0.9498962580817932</v>
      </c>
      <c r="DF44" s="1">
        <v>1.0598257091963792</v>
      </c>
      <c r="DG44" s="1">
        <v>0.7129556653989155</v>
      </c>
      <c r="DH44" s="1">
        <v>0.8446696667163097</v>
      </c>
      <c r="DI44" s="1">
        <v>0.6605277848082893</v>
      </c>
      <c r="DJ44" s="1">
        <v>0.7492397909596883</v>
      </c>
      <c r="DK44" s="1">
        <v>0.7733744455342585</v>
      </c>
      <c r="DL44" s="1">
        <v>0.6048046195138587</v>
      </c>
      <c r="DM44" s="1">
        <f t="shared" si="49"/>
        <v>0.5859478421937505</v>
      </c>
      <c r="DN44" s="1">
        <f t="shared" si="49"/>
        <v>0.8270560726008485</v>
      </c>
      <c r="DO44" s="1">
        <f t="shared" si="49"/>
        <v>0.9696376072793189</v>
      </c>
      <c r="DP44" s="1">
        <f t="shared" si="49"/>
        <v>0.9932598481985362</v>
      </c>
      <c r="DQ44" s="1">
        <f t="shared" si="49"/>
        <v>1.0168430191088311</v>
      </c>
      <c r="DR44" s="1">
        <f t="shared" si="49"/>
        <v>1.040387594944565</v>
      </c>
      <c r="DS44" s="1">
        <f t="shared" si="49"/>
        <v>1.0638940428519166</v>
      </c>
      <c r="DT44" s="1">
        <f t="shared" si="49"/>
        <v>1.2041572613960314</v>
      </c>
      <c r="DU44" s="1">
        <f t="shared" si="49"/>
        <v>1.2274092716777611</v>
      </c>
      <c r="DV44" s="1">
        <f t="shared" si="49"/>
        <v>1.2969589922914735</v>
      </c>
      <c r="DW44" s="1">
        <f t="shared" si="49"/>
        <v>1.5266727645508635</v>
      </c>
      <c r="DX44" s="1">
        <f t="shared" si="49"/>
        <v>1.7533953891522105</v>
      </c>
      <c r="DY44" s="1">
        <f t="shared" si="49"/>
        <v>1.9774358179549156</v>
      </c>
      <c r="DZ44" s="1">
        <f t="shared" si="49"/>
        <v>2.1990604882160674</v>
      </c>
      <c r="EA44" s="1">
        <f t="shared" si="49"/>
        <v>2.4185002088756073</v>
      </c>
      <c r="EB44" s="1">
        <f t="shared" si="49"/>
        <v>2.635955741208744</v>
      </c>
      <c r="EC44" s="1">
        <f t="shared" si="49"/>
        <v>2.851602354063676</v>
      </c>
      <c r="ED44" s="1">
        <f t="shared" si="13"/>
        <v>0.5551413857649187</v>
      </c>
      <c r="EE44" s="1">
        <v>0.5057557230699942</v>
      </c>
      <c r="EF44" s="1">
        <v>3.8780734040798333</v>
      </c>
      <c r="EG44" s="1">
        <f t="shared" si="14"/>
        <v>2.83328389862083</v>
      </c>
      <c r="EH44" s="1">
        <f t="shared" si="14"/>
        <v>3.3853537925599997</v>
      </c>
      <c r="EI44" s="1">
        <f t="shared" si="49"/>
        <v>1.0585808091434172</v>
      </c>
      <c r="EJ44" s="1">
        <f t="shared" si="49"/>
        <v>0.8661170863611959</v>
      </c>
      <c r="EK44" s="1">
        <f t="shared" si="49"/>
        <v>0.5937122895671384</v>
      </c>
      <c r="EL44" s="1">
        <f t="shared" si="49"/>
        <v>2.901338942444266</v>
      </c>
      <c r="EM44" s="1">
        <f t="shared" si="49"/>
        <v>0.7145855800246893</v>
      </c>
      <c r="EN44" s="1">
        <f t="shared" si="49"/>
        <v>0.3273023915919652</v>
      </c>
      <c r="EO44" s="1">
        <f t="shared" si="49"/>
        <v>1.3607978849321543</v>
      </c>
      <c r="EP44" s="1">
        <f t="shared" si="49"/>
        <v>1.3911598492473891</v>
      </c>
      <c r="EQ44" s="1">
        <f t="shared" si="49"/>
        <v>1.343801122651926</v>
      </c>
      <c r="ER44" s="1">
        <v>0.7989588174455128</v>
      </c>
      <c r="ES44" s="37">
        <v>1.4465982922191063</v>
      </c>
    </row>
    <row r="45" spans="1:149" ht="15.75">
      <c r="A45" s="1">
        <v>60</v>
      </c>
      <c r="B45" s="1">
        <f aca="true" t="shared" si="50" ref="B45:CV45">(($A$52*B13)^$A$55+($A$53*B13^$A$54)^$A$55)^(1/$A$55)</f>
        <v>0.8840267870555554</v>
      </c>
      <c r="C45" s="1">
        <v>0.7577211931315584</v>
      </c>
      <c r="D45" s="1">
        <v>0.7385603256237872</v>
      </c>
      <c r="E45" s="1">
        <f t="shared" si="50"/>
        <v>0.6860539445996084</v>
      </c>
      <c r="F45" s="1">
        <f t="shared" si="50"/>
        <v>0.8068682837460259</v>
      </c>
      <c r="G45" s="1">
        <f t="shared" si="50"/>
        <v>0.9269112226920232</v>
      </c>
      <c r="H45" s="1">
        <f t="shared" si="50"/>
        <v>0.950829472226309</v>
      </c>
      <c r="I45" s="1">
        <f t="shared" si="50"/>
        <v>1.0462076634171846</v>
      </c>
      <c r="J45" s="1">
        <f t="shared" si="50"/>
        <v>1.0937223931554665</v>
      </c>
      <c r="K45" s="1">
        <f t="shared" si="50"/>
        <v>1.164780406286629</v>
      </c>
      <c r="L45" s="1">
        <f t="shared" si="21"/>
        <v>1.2826503595843006</v>
      </c>
      <c r="M45" s="1">
        <f t="shared" si="21"/>
        <v>1.3296059143663208</v>
      </c>
      <c r="N45" s="1">
        <f t="shared" si="21"/>
        <v>1.353043046191537</v>
      </c>
      <c r="O45" s="1">
        <f t="shared" si="50"/>
        <v>1.3998367243542427</v>
      </c>
      <c r="P45" s="1">
        <f aca="true" t="shared" si="51" ref="P45:AC45">(($A$52*P13)^$A$55+($A$53*P13^$A$54)^$A$55)^(1/$A$55)</f>
        <v>1.5163571578899742</v>
      </c>
      <c r="Q45" s="1">
        <f t="shared" si="51"/>
        <v>1.6322279187072382</v>
      </c>
      <c r="R45" s="1">
        <f t="shared" si="51"/>
        <v>1.7474639954141684</v>
      </c>
      <c r="S45" s="1">
        <f t="shared" si="51"/>
        <v>1.8620792215404804</v>
      </c>
      <c r="T45" s="1">
        <f t="shared" si="51"/>
        <v>1.9760863780914686</v>
      </c>
      <c r="U45" s="1">
        <f t="shared" si="51"/>
        <v>2.0894972853435774</v>
      </c>
      <c r="V45" s="1">
        <f t="shared" si="51"/>
        <v>2.2023228851879755</v>
      </c>
      <c r="W45" s="1">
        <f t="shared" si="51"/>
        <v>2.31457331515046</v>
      </c>
      <c r="X45" s="1">
        <f t="shared" si="51"/>
        <v>2.4262579750647015</v>
      </c>
      <c r="Y45" s="1">
        <f t="shared" si="51"/>
        <v>2.5152042313058476</v>
      </c>
      <c r="Z45" s="1">
        <f t="shared" si="51"/>
        <v>2.537385587246928</v>
      </c>
      <c r="AA45" s="1">
        <f t="shared" si="51"/>
        <v>2.64796425091005</v>
      </c>
      <c r="AB45" s="1">
        <f t="shared" si="51"/>
        <v>2.758001491460902</v>
      </c>
      <c r="AC45" s="1">
        <f t="shared" si="51"/>
        <v>2.8675043052432927</v>
      </c>
      <c r="AD45" s="1">
        <f t="shared" si="50"/>
        <v>2.9764792002198233</v>
      </c>
      <c r="AE45" s="1">
        <v>0.8865045433091964</v>
      </c>
      <c r="AF45" s="1">
        <f t="shared" si="50"/>
        <v>0.6926708983185262</v>
      </c>
      <c r="AG45" s="1">
        <f t="shared" si="50"/>
        <v>0.7750305141917547</v>
      </c>
      <c r="AH45" s="1">
        <f t="shared" si="50"/>
        <v>0.856679639910298</v>
      </c>
      <c r="AI45" s="1">
        <f t="shared" si="50"/>
        <v>1.0179721108631075</v>
      </c>
      <c r="AJ45" s="1">
        <f t="shared" si="50"/>
        <v>1.176781554276911</v>
      </c>
      <c r="AK45" s="1">
        <f t="shared" si="50"/>
        <v>1.3333150254727806</v>
      </c>
      <c r="AL45" s="1">
        <f t="shared" si="50"/>
        <v>1.4877569422235455</v>
      </c>
      <c r="AM45" s="1">
        <f t="shared" si="50"/>
        <v>1.6402720716855324</v>
      </c>
      <c r="AN45" s="1">
        <f t="shared" si="50"/>
        <v>1.791008055589945</v>
      </c>
      <c r="AO45" s="1">
        <f t="shared" si="50"/>
        <v>1.9400975548686819</v>
      </c>
      <c r="AP45" s="1">
        <f t="shared" si="50"/>
        <v>2.0876600789893223</v>
      </c>
      <c r="AQ45" s="1">
        <f t="shared" si="50"/>
        <v>2.2338035527907474</v>
      </c>
      <c r="AR45" s="1">
        <f t="shared" si="50"/>
        <v>0.9259590077257086</v>
      </c>
      <c r="AS45" s="1">
        <f t="shared" si="50"/>
        <v>1.0038191667047285</v>
      </c>
      <c r="AT45" s="1">
        <f t="shared" si="50"/>
        <v>1.0811922102903913</v>
      </c>
      <c r="AU45" s="1">
        <f t="shared" si="50"/>
        <v>1.1580984357213222</v>
      </c>
      <c r="AV45" s="1">
        <f t="shared" si="50"/>
        <v>1.2345570137665227</v>
      </c>
      <c r="AW45" s="1">
        <f t="shared" si="50"/>
        <v>1.3105860649796888</v>
      </c>
      <c r="AX45" s="1">
        <f t="shared" si="50"/>
        <v>1.3862027298241109</v>
      </c>
      <c r="AY45" s="1">
        <f t="shared" si="50"/>
        <v>1.4614232332351562</v>
      </c>
      <c r="AZ45" s="1">
        <f t="shared" si="50"/>
        <v>1.5362629441282367</v>
      </c>
      <c r="BA45" s="1">
        <f t="shared" si="50"/>
        <v>1.6107364303078997</v>
      </c>
      <c r="BB45" s="1">
        <f t="shared" si="50"/>
        <v>1.6848575091873865</v>
      </c>
      <c r="BC45" s="1">
        <v>0.7323394144445284</v>
      </c>
      <c r="BD45" s="1">
        <v>0.9896864409978513</v>
      </c>
      <c r="BE45" s="1">
        <f t="shared" si="50"/>
        <v>0.7378643885809533</v>
      </c>
      <c r="BF45" s="1">
        <f t="shared" si="50"/>
        <v>0.7210713298104671</v>
      </c>
      <c r="BG45" s="1">
        <f t="shared" si="50"/>
        <v>0.704260399828991</v>
      </c>
      <c r="BH45" s="1">
        <f t="shared" si="50"/>
        <v>0.6874312859129859</v>
      </c>
      <c r="BI45" s="1">
        <f t="shared" si="50"/>
        <v>0.6705836679577898</v>
      </c>
      <c r="BJ45" s="1">
        <f t="shared" si="50"/>
        <v>0.6537172182596802</v>
      </c>
      <c r="BK45" s="1">
        <f t="shared" si="50"/>
        <v>0.6368316012901497</v>
      </c>
      <c r="BL45" s="1">
        <f t="shared" si="50"/>
        <v>0.6199264734620766</v>
      </c>
      <c r="BM45" s="1">
        <f t="shared" si="50"/>
        <v>0.6030014828874449</v>
      </c>
      <c r="BN45" s="1">
        <f t="shared" si="50"/>
        <v>0.5860562691262572</v>
      </c>
      <c r="BO45" s="1">
        <f t="shared" si="50"/>
        <v>0.5690904629262629</v>
      </c>
      <c r="BP45" s="1">
        <v>0.6650677538623969</v>
      </c>
      <c r="BQ45" s="1">
        <f t="shared" si="8"/>
        <v>0.591349212704988</v>
      </c>
      <c r="BT45" s="1">
        <v>0.6984380026935186</v>
      </c>
      <c r="BU45" s="1">
        <v>0.6764976662620545</v>
      </c>
      <c r="BV45" s="1">
        <v>0.7905011697728247</v>
      </c>
      <c r="BW45" s="1">
        <v>0.5422400801769857</v>
      </c>
      <c r="BX45" s="1">
        <v>0.7526778342392023</v>
      </c>
      <c r="BY45" s="1">
        <v>2.1525782386530583</v>
      </c>
      <c r="BZ45" s="1">
        <v>1.9025569775856188</v>
      </c>
      <c r="CA45" s="1">
        <v>1.1173198628223806</v>
      </c>
      <c r="CB45" s="1">
        <v>1.8652780037157746</v>
      </c>
      <c r="CC45" s="1">
        <v>1.3921681605958378</v>
      </c>
      <c r="CD45" s="1">
        <v>8.149705321808767</v>
      </c>
      <c r="CE45" s="1">
        <f t="shared" si="23"/>
        <v>0.9413426857722627</v>
      </c>
      <c r="CF45" s="1">
        <f t="shared" si="23"/>
        <v>0.9683956176037557</v>
      </c>
      <c r="CG45" s="1">
        <f t="shared" si="50"/>
        <v>3.6161917465357347</v>
      </c>
      <c r="CH45" s="1">
        <f t="shared" si="50"/>
        <v>4.245996307561037</v>
      </c>
      <c r="CI45" s="1">
        <f t="shared" si="24"/>
        <v>0.747741424611427</v>
      </c>
      <c r="CJ45" s="1">
        <v>0.8383082243076629</v>
      </c>
      <c r="CK45" s="1">
        <v>4.19331379103274</v>
      </c>
      <c r="CL45" s="1">
        <v>3.1583427006427955</v>
      </c>
      <c r="CM45" s="1">
        <v>2.016696030914603</v>
      </c>
      <c r="CN45" s="1">
        <f t="shared" si="10"/>
        <v>0.8896868561746383</v>
      </c>
      <c r="CO45" s="1">
        <v>3.443859247244247</v>
      </c>
      <c r="CP45" s="1">
        <f t="shared" si="50"/>
        <v>3.8969772799787883</v>
      </c>
      <c r="CQ45" s="1">
        <f t="shared" si="50"/>
        <v>4.416954065272436</v>
      </c>
      <c r="CR45" s="1">
        <f t="shared" si="50"/>
        <v>8.340065355574687</v>
      </c>
      <c r="CS45" s="1">
        <f t="shared" si="50"/>
        <v>8.672310633161397</v>
      </c>
      <c r="CT45" s="1">
        <f t="shared" si="50"/>
        <v>9.007192299013287</v>
      </c>
      <c r="CU45" s="1">
        <f t="shared" si="50"/>
        <v>9.344571935908402</v>
      </c>
      <c r="CV45" s="1">
        <f t="shared" si="50"/>
        <v>9.684310285696537</v>
      </c>
      <c r="CW45" s="1">
        <f aca="true" t="shared" si="52" ref="CW45:EQ45">(($A$52*CW13)^$A$55+($A$53*CW13^$A$54)^$A$55)^(1/$A$55)</f>
        <v>10.02626778910657</v>
      </c>
      <c r="CX45" s="1">
        <f t="shared" si="52"/>
        <v>10.370305169781547</v>
      </c>
      <c r="CY45" s="1">
        <f t="shared" si="52"/>
        <v>10.716284052215196</v>
      </c>
      <c r="CZ45" s="1">
        <f t="shared" si="52"/>
        <v>11.06406760181111</v>
      </c>
      <c r="DA45" s="1">
        <f t="shared" si="52"/>
        <v>11.413521174198502</v>
      </c>
      <c r="DB45" s="1">
        <f t="shared" si="52"/>
        <v>11.764512960290038</v>
      </c>
      <c r="DC45" s="1">
        <v>0.5456215551724266</v>
      </c>
      <c r="DD45" s="1">
        <v>0.3518989673049094</v>
      </c>
      <c r="DE45" s="1">
        <v>0.8269546990527026</v>
      </c>
      <c r="DF45" s="1">
        <v>0.9248253121787485</v>
      </c>
      <c r="DG45" s="1">
        <v>0.6469950354115003</v>
      </c>
      <c r="DH45" s="1">
        <v>0.7479360424636828</v>
      </c>
      <c r="DI45" s="1">
        <v>0.5998585039340733</v>
      </c>
      <c r="DJ45" s="1">
        <v>0.6677040888982306</v>
      </c>
      <c r="DK45" s="1">
        <v>0.6877202522218434</v>
      </c>
      <c r="DL45" s="1">
        <v>0.551248926488797</v>
      </c>
      <c r="DM45" s="1">
        <f t="shared" si="52"/>
        <v>0.5353436456701901</v>
      </c>
      <c r="DN45" s="1">
        <f t="shared" si="52"/>
        <v>0.7238975787304827</v>
      </c>
      <c r="DO45" s="1">
        <f t="shared" si="52"/>
        <v>0.8354252378583142</v>
      </c>
      <c r="DP45" s="1">
        <f t="shared" si="52"/>
        <v>0.8539043254135474</v>
      </c>
      <c r="DQ45" s="1">
        <f t="shared" si="52"/>
        <v>0.8723533265952211</v>
      </c>
      <c r="DR45" s="1">
        <f t="shared" si="52"/>
        <v>0.8907726080904671</v>
      </c>
      <c r="DS45" s="1">
        <f t="shared" si="52"/>
        <v>0.9091625306050204</v>
      </c>
      <c r="DT45" s="1">
        <f t="shared" si="52"/>
        <v>1.0189050027624886</v>
      </c>
      <c r="DU45" s="1">
        <f t="shared" si="52"/>
        <v>1.0370990343528146</v>
      </c>
      <c r="DV45" s="1">
        <f t="shared" si="52"/>
        <v>1.0915223234232478</v>
      </c>
      <c r="DW45" s="1">
        <f t="shared" si="52"/>
        <v>1.271302878580418</v>
      </c>
      <c r="DX45" s="1">
        <f t="shared" si="52"/>
        <v>1.448782669100065</v>
      </c>
      <c r="DY45" s="1">
        <f t="shared" si="52"/>
        <v>1.6242009822620609</v>
      </c>
      <c r="DZ45" s="1">
        <f t="shared" si="52"/>
        <v>1.797764509567286</v>
      </c>
      <c r="EA45" s="1">
        <f t="shared" si="52"/>
        <v>1.9696526461701338</v>
      </c>
      <c r="EB45" s="1">
        <f t="shared" si="52"/>
        <v>2.140021785318478</v>
      </c>
      <c r="EC45" s="1">
        <f t="shared" si="52"/>
        <v>2.3090088233682735</v>
      </c>
      <c r="ED45" s="1">
        <f t="shared" si="13"/>
        <v>0.5043954377121914</v>
      </c>
      <c r="EE45" s="1">
        <v>0.46875954516394874</v>
      </c>
      <c r="EF45" s="1">
        <v>3.1290024653566193</v>
      </c>
      <c r="EG45" s="1">
        <f t="shared" si="14"/>
        <v>2.2812702063483026</v>
      </c>
      <c r="EH45" s="1">
        <f t="shared" si="14"/>
        <v>2.739917593384314</v>
      </c>
      <c r="EI45" s="1">
        <f t="shared" si="52"/>
        <v>0.9040202184191558</v>
      </c>
      <c r="EJ45" s="1">
        <f t="shared" si="52"/>
        <v>0.7603956386037921</v>
      </c>
      <c r="EK45" s="1">
        <f t="shared" si="52"/>
        <v>0.554661772124814</v>
      </c>
      <c r="EL45" s="1">
        <f t="shared" si="52"/>
        <v>2.363658997737841</v>
      </c>
      <c r="EM45" s="1">
        <f t="shared" si="52"/>
        <v>0.6251496782885883</v>
      </c>
      <c r="EN45" s="1">
        <f t="shared" si="52"/>
        <v>0.30611372262493547</v>
      </c>
      <c r="EO45" s="1">
        <f t="shared" si="52"/>
        <v>1.151951299097627</v>
      </c>
      <c r="EP45" s="1">
        <f t="shared" si="52"/>
        <v>1.1746208947641381</v>
      </c>
      <c r="EQ45" s="1">
        <f t="shared" si="52"/>
        <v>1.137709953784031</v>
      </c>
      <c r="ER45" s="1">
        <v>0.6822627819075482</v>
      </c>
      <c r="ES45" s="37">
        <v>1.2159171368645463</v>
      </c>
    </row>
    <row r="46" spans="1:149" ht="15.75">
      <c r="A46" s="1">
        <v>65</v>
      </c>
      <c r="B46" s="1">
        <f aca="true" t="shared" si="53" ref="B46:CV46">(($A$52*B14)^$A$55+($A$53*B14^$A$54)^$A$55)^(1/$A$55)</f>
        <v>0.7931705245051845</v>
      </c>
      <c r="C46" s="1">
        <v>0.6994863660168102</v>
      </c>
      <c r="D46" s="1">
        <v>0.6817980814696236</v>
      </c>
      <c r="E46" s="1">
        <f t="shared" si="53"/>
        <v>0.6333270240097828</v>
      </c>
      <c r="F46" s="1">
        <f t="shared" si="53"/>
        <v>0.7307308230033731</v>
      </c>
      <c r="G46" s="1">
        <f t="shared" si="53"/>
        <v>0.827517685246495</v>
      </c>
      <c r="H46" s="1">
        <f t="shared" si="53"/>
        <v>0.8468027984266351</v>
      </c>
      <c r="I46" s="1">
        <f t="shared" si="53"/>
        <v>0.9237074170201923</v>
      </c>
      <c r="J46" s="1">
        <f t="shared" si="53"/>
        <v>0.9620202313358982</v>
      </c>
      <c r="K46" s="1">
        <f t="shared" si="53"/>
        <v>1.0193181725064462</v>
      </c>
      <c r="L46" s="1">
        <f t="shared" si="21"/>
        <v>1.1143666193993826</v>
      </c>
      <c r="M46" s="1">
        <f t="shared" si="21"/>
        <v>1.1522320270473208</v>
      </c>
      <c r="N46" s="1">
        <f t="shared" si="21"/>
        <v>1.1711322073301507</v>
      </c>
      <c r="O46" s="1">
        <f t="shared" si="53"/>
        <v>1.2088680849377464</v>
      </c>
      <c r="P46" s="1">
        <f aca="true" t="shared" si="54" ref="P46:AC46">(($A$52*P14)^$A$55+($A$53*P14^$A$54)^$A$55)^(1/$A$55)</f>
        <v>1.3028366850114204</v>
      </c>
      <c r="Q46" s="1">
        <f t="shared" si="54"/>
        <v>1.3962854385922228</v>
      </c>
      <c r="R46" s="1">
        <f t="shared" si="54"/>
        <v>1.4892263694039416</v>
      </c>
      <c r="S46" s="1">
        <f t="shared" si="54"/>
        <v>1.581670596466385</v>
      </c>
      <c r="T46" s="1">
        <f t="shared" si="54"/>
        <v>1.6736284149132694</v>
      </c>
      <c r="U46" s="1">
        <f t="shared" si="54"/>
        <v>1.765109368286085</v>
      </c>
      <c r="V46" s="1">
        <f t="shared" si="54"/>
        <v>1.8561223133392368</v>
      </c>
      <c r="W46" s="1">
        <f t="shared" si="54"/>
        <v>1.946675478250515</v>
      </c>
      <c r="X46" s="1">
        <f t="shared" si="54"/>
        <v>2.036776515010977</v>
      </c>
      <c r="Y46" s="1">
        <f t="shared" si="54"/>
        <v>2.1085366154986818</v>
      </c>
      <c r="Z46" s="1">
        <f t="shared" si="54"/>
        <v>2.1264325466661873</v>
      </c>
      <c r="AA46" s="1">
        <f t="shared" si="54"/>
        <v>2.2156502099935014</v>
      </c>
      <c r="AB46" s="1">
        <f t="shared" si="54"/>
        <v>2.3044356941253823</v>
      </c>
      <c r="AC46" s="1">
        <f t="shared" si="54"/>
        <v>2.3927947755645835</v>
      </c>
      <c r="AD46" s="1">
        <f t="shared" si="53"/>
        <v>2.4807328499818073</v>
      </c>
      <c r="AE46" s="1">
        <v>0.8164771061576542</v>
      </c>
      <c r="AF46" s="1">
        <f t="shared" si="53"/>
        <v>0.6379545887210896</v>
      </c>
      <c r="AG46" s="1">
        <f t="shared" si="53"/>
        <v>0.7041597661185232</v>
      </c>
      <c r="AH46" s="1">
        <f t="shared" si="53"/>
        <v>0.7698021823237343</v>
      </c>
      <c r="AI46" s="1">
        <f t="shared" si="53"/>
        <v>0.8994983932173454</v>
      </c>
      <c r="AJ46" s="1">
        <f t="shared" si="53"/>
        <v>1.027228199399198</v>
      </c>
      <c r="AK46" s="1">
        <f t="shared" si="53"/>
        <v>1.1531558658576586</v>
      </c>
      <c r="AL46" s="1">
        <f t="shared" si="53"/>
        <v>1.277427754483545</v>
      </c>
      <c r="AM46" s="1">
        <f t="shared" si="53"/>
        <v>1.4001746882047248</v>
      </c>
      <c r="AN46" s="1">
        <f t="shared" si="53"/>
        <v>1.5215139497157708</v>
      </c>
      <c r="AO46" s="1">
        <f t="shared" si="53"/>
        <v>1.6415509790341969</v>
      </c>
      <c r="AP46" s="1">
        <f t="shared" si="53"/>
        <v>1.7603808215298584</v>
      </c>
      <c r="AQ46" s="1">
        <f t="shared" si="53"/>
        <v>1.8780893681959963</v>
      </c>
      <c r="AR46" s="1">
        <f t="shared" si="53"/>
        <v>0.8237697773592639</v>
      </c>
      <c r="AS46" s="1">
        <f t="shared" si="53"/>
        <v>0.8864404862469288</v>
      </c>
      <c r="AT46" s="1">
        <f t="shared" si="53"/>
        <v>0.9487253576671026</v>
      </c>
      <c r="AU46" s="1">
        <f t="shared" si="53"/>
        <v>1.0106405011545962</v>
      </c>
      <c r="AV46" s="1">
        <f t="shared" si="53"/>
        <v>1.0722011355785261</v>
      </c>
      <c r="AW46" s="1">
        <f t="shared" si="53"/>
        <v>1.1334216495135652</v>
      </c>
      <c r="AX46" s="1">
        <f t="shared" si="53"/>
        <v>1.1943156567586568</v>
      </c>
      <c r="AY46" s="1">
        <f t="shared" si="53"/>
        <v>1.2548960474521345</v>
      </c>
      <c r="AZ46" s="1">
        <f t="shared" si="53"/>
        <v>1.3151750351853728</v>
      </c>
      <c r="BA46" s="1">
        <f t="shared" si="53"/>
        <v>1.3751642004756774</v>
      </c>
      <c r="BB46" s="1">
        <f t="shared" si="53"/>
        <v>1.4348745309224558</v>
      </c>
      <c r="BC46" s="1">
        <v>0.6740122844705688</v>
      </c>
      <c r="BD46" s="1">
        <v>0.8634427535444855</v>
      </c>
      <c r="BE46" s="1">
        <f t="shared" si="53"/>
        <v>0.6605025171522099</v>
      </c>
      <c r="BF46" s="1">
        <f t="shared" si="53"/>
        <v>0.6468402319748244</v>
      </c>
      <c r="BG46" s="1">
        <f t="shared" si="53"/>
        <v>0.6331638284940684</v>
      </c>
      <c r="BH46" s="1">
        <f t="shared" si="53"/>
        <v>0.6194730594399033</v>
      </c>
      <c r="BI46" s="1">
        <f t="shared" si="53"/>
        <v>0.6057676717146547</v>
      </c>
      <c r="BJ46" s="1">
        <f t="shared" si="53"/>
        <v>0.5920474062208096</v>
      </c>
      <c r="BK46" s="1">
        <f t="shared" si="53"/>
        <v>0.578311997682659</v>
      </c>
      <c r="BL46" s="1">
        <f t="shared" si="53"/>
        <v>0.5645611744615401</v>
      </c>
      <c r="BM46" s="1">
        <f t="shared" si="53"/>
        <v>0.5507946583643996</v>
      </c>
      <c r="BN46" s="1">
        <f t="shared" si="53"/>
        <v>0.5370121644453976</v>
      </c>
      <c r="BO46" s="1">
        <f t="shared" si="53"/>
        <v>0.5232134008002548</v>
      </c>
      <c r="BP46" s="1">
        <v>0.5973717561834435</v>
      </c>
      <c r="BQ46" s="1">
        <f t="shared" si="8"/>
        <v>0.5418174510528008</v>
      </c>
      <c r="BT46" s="1">
        <v>0.6431972530499633</v>
      </c>
      <c r="BU46" s="1">
        <v>0.6229921918019702</v>
      </c>
      <c r="BV46" s="1">
        <v>0.7279791293391236</v>
      </c>
      <c r="BW46" s="1">
        <v>0.4991029337930179</v>
      </c>
      <c r="BX46" s="1">
        <v>0.6937484881310966</v>
      </c>
      <c r="BY46" s="1">
        <v>1.8252440457309513</v>
      </c>
      <c r="BZ46" s="1">
        <v>1.617302406273816</v>
      </c>
      <c r="CA46" s="1">
        <v>0.9835890487164014</v>
      </c>
      <c r="CB46" s="1">
        <v>1.5838045191270544</v>
      </c>
      <c r="CC46" s="1">
        <v>1.196773214329554</v>
      </c>
      <c r="CD46" s="1">
        <v>6.632735414720471</v>
      </c>
      <c r="CE46" s="1">
        <f t="shared" si="23"/>
        <v>0.8262767421234618</v>
      </c>
      <c r="CF46" s="1">
        <f t="shared" si="23"/>
        <v>0.8505852622638225</v>
      </c>
      <c r="CG46" s="1">
        <f t="shared" si="53"/>
        <v>2.9965217612399186</v>
      </c>
      <c r="CH46" s="1">
        <f t="shared" si="53"/>
        <v>3.509616131385733</v>
      </c>
      <c r="CI46" s="1">
        <f t="shared" si="24"/>
        <v>0.6918104220375382</v>
      </c>
      <c r="CJ46" s="1">
        <v>0.7744546629785962</v>
      </c>
      <c r="CK46" s="1">
        <v>3.4699612710213716</v>
      </c>
      <c r="CL46" s="1">
        <v>2.6303021765638808</v>
      </c>
      <c r="CM46" s="1">
        <v>1.706794162201188</v>
      </c>
      <c r="CN46" s="1">
        <f t="shared" si="10"/>
        <v>0.8108279271307252</v>
      </c>
      <c r="CO46" s="1">
        <v>2.8674850077763674</v>
      </c>
      <c r="CP46" s="1">
        <f t="shared" si="53"/>
        <v>3.221833537066868</v>
      </c>
      <c r="CQ46" s="1">
        <f t="shared" si="53"/>
        <v>3.6401566048164407</v>
      </c>
      <c r="CR46" s="1">
        <f t="shared" si="53"/>
        <v>6.8408551780141265</v>
      </c>
      <c r="CS46" s="1">
        <f t="shared" si="53"/>
        <v>7.111290680732455</v>
      </c>
      <c r="CT46" s="1">
        <f t="shared" si="53"/>
        <v>7.384169719331701</v>
      </c>
      <c r="CU46" s="1">
        <f t="shared" si="53"/>
        <v>7.659406395921433</v>
      </c>
      <c r="CV46" s="1">
        <f t="shared" si="53"/>
        <v>7.9369136437532</v>
      </c>
      <c r="CW46" s="1">
        <f aca="true" t="shared" si="55" ref="CW46:EQ46">(($A$52*CW14)^$A$55+($A$53*CW14^$A$54)^$A$55)^(1/$A$55)</f>
        <v>8.21660332512137</v>
      </c>
      <c r="CX46" s="1">
        <f t="shared" si="55"/>
        <v>8.49838635591427</v>
      </c>
      <c r="CY46" s="1">
        <f t="shared" si="55"/>
        <v>8.78217285656328</v>
      </c>
      <c r="CZ46" s="1">
        <f t="shared" si="55"/>
        <v>9.06787232861479</v>
      </c>
      <c r="DA46" s="1">
        <f t="shared" si="55"/>
        <v>9.355393855598496</v>
      </c>
      <c r="DB46" s="1">
        <f t="shared" si="55"/>
        <v>9.644646326302253</v>
      </c>
      <c r="DC46" s="1">
        <v>0.5331502380842563</v>
      </c>
      <c r="DD46" s="1">
        <v>0.3438555675473619</v>
      </c>
      <c r="DE46" s="1">
        <v>0.7355028532225316</v>
      </c>
      <c r="DF46" s="1">
        <v>0.8243609007014432</v>
      </c>
      <c r="DG46" s="1">
        <v>0.5961768968173945</v>
      </c>
      <c r="DH46" s="1">
        <v>0.6750634335792043</v>
      </c>
      <c r="DI46" s="1">
        <v>0.5530279762418954</v>
      </c>
      <c r="DJ46" s="1">
        <v>0.6062164153136346</v>
      </c>
      <c r="DK46" s="1">
        <v>0.6231470820553373</v>
      </c>
      <c r="DL46" s="1">
        <v>0.5098296284747238</v>
      </c>
      <c r="DM46" s="1">
        <f t="shared" si="55"/>
        <v>0.49621065705121015</v>
      </c>
      <c r="DN46" s="1">
        <f t="shared" si="55"/>
        <v>0.6479477536613901</v>
      </c>
      <c r="DO46" s="1">
        <f t="shared" si="55"/>
        <v>0.7377193072808377</v>
      </c>
      <c r="DP46" s="1">
        <f t="shared" si="55"/>
        <v>0.7525950397715419</v>
      </c>
      <c r="DQ46" s="1">
        <f t="shared" si="55"/>
        <v>0.7674469504262288</v>
      </c>
      <c r="DR46" s="1">
        <f t="shared" si="55"/>
        <v>0.782275329938712</v>
      </c>
      <c r="DS46" s="1">
        <f t="shared" si="55"/>
        <v>0.7970804642720212</v>
      </c>
      <c r="DT46" s="1">
        <f t="shared" si="55"/>
        <v>0.885438562950267</v>
      </c>
      <c r="DU46" s="1">
        <f t="shared" si="55"/>
        <v>0.9000886100961325</v>
      </c>
      <c r="DV46" s="1">
        <f t="shared" si="55"/>
        <v>0.9439130365936046</v>
      </c>
      <c r="DW46" s="1">
        <f t="shared" si="55"/>
        <v>1.0887039250665018</v>
      </c>
      <c r="DX46" s="1">
        <f t="shared" si="55"/>
        <v>1.231674065247955</v>
      </c>
      <c r="DY46" s="1">
        <f t="shared" si="55"/>
        <v>1.3730134148039546</v>
      </c>
      <c r="DZ46" s="1">
        <f t="shared" si="55"/>
        <v>1.5128861704323093</v>
      </c>
      <c r="EA46" s="1">
        <f t="shared" si="55"/>
        <v>1.6514349631942378</v>
      </c>
      <c r="EB46" s="1">
        <f t="shared" si="55"/>
        <v>1.7887842582641618</v>
      </c>
      <c r="EC46" s="1">
        <f t="shared" si="55"/>
        <v>1.925043129719231</v>
      </c>
      <c r="ED46" s="1">
        <f t="shared" si="13"/>
        <v>0.4652730686213604</v>
      </c>
      <c r="EE46" s="1">
        <v>0.43999134816964547</v>
      </c>
      <c r="EF46" s="1">
        <v>2.599593610631662</v>
      </c>
      <c r="EG46" s="1">
        <f t="shared" si="14"/>
        <v>1.8916962910929327</v>
      </c>
      <c r="EH46" s="1">
        <f t="shared" si="14"/>
        <v>2.283461007535669</v>
      </c>
      <c r="EI46" s="1">
        <f t="shared" si="55"/>
        <v>0.7906521940267051</v>
      </c>
      <c r="EJ46" s="1">
        <f t="shared" si="55"/>
        <v>0.6819931402547625</v>
      </c>
      <c r="EK46" s="1">
        <f t="shared" si="55"/>
        <v>0.5240489557312339</v>
      </c>
      <c r="EL46" s="1">
        <f t="shared" si="55"/>
        <v>1.983110665420829</v>
      </c>
      <c r="EM46" s="1">
        <f t="shared" si="55"/>
        <v>0.5594392323054452</v>
      </c>
      <c r="EN46" s="1">
        <f t="shared" si="55"/>
        <v>0.2900600008787802</v>
      </c>
      <c r="EO46" s="1">
        <f t="shared" si="55"/>
        <v>0.9995449141540854</v>
      </c>
      <c r="EP46" s="1">
        <f t="shared" si="55"/>
        <v>1.0170668450029403</v>
      </c>
      <c r="EQ46" s="1">
        <f t="shared" si="55"/>
        <v>0.9873163953785573</v>
      </c>
      <c r="ER46" s="1">
        <v>0.5984366103188616</v>
      </c>
      <c r="ES46" s="37">
        <v>1.047319311155241</v>
      </c>
    </row>
    <row r="47" spans="1:149" ht="15.75">
      <c r="A47" s="1">
        <v>70</v>
      </c>
      <c r="B47" s="1">
        <f aca="true" t="shared" si="56" ref="B47:CV47">(($A$52*B15)^$A$55+($A$53*B15^$A$54)^$A$55)^(1/$A$55)</f>
        <v>0.7246935021521957</v>
      </c>
      <c r="C47" s="1">
        <v>0.6558950847168068</v>
      </c>
      <c r="D47" s="1">
        <v>0.6393090983629951</v>
      </c>
      <c r="E47" s="1">
        <f t="shared" si="56"/>
        <v>0.5938586686932069</v>
      </c>
      <c r="F47" s="1">
        <f t="shared" si="56"/>
        <v>0.6734458529260348</v>
      </c>
      <c r="G47" s="1">
        <f t="shared" si="56"/>
        <v>0.7525335985324888</v>
      </c>
      <c r="H47" s="1">
        <f t="shared" si="56"/>
        <v>0.768292636782802</v>
      </c>
      <c r="I47" s="1">
        <f t="shared" si="56"/>
        <v>0.8311377884186222</v>
      </c>
      <c r="J47" s="1">
        <f t="shared" si="56"/>
        <v>0.8624473726553697</v>
      </c>
      <c r="K47" s="1">
        <f t="shared" si="56"/>
        <v>0.9092729884631897</v>
      </c>
      <c r="L47" s="1">
        <f t="shared" si="21"/>
        <v>0.9869525798849016</v>
      </c>
      <c r="M47" s="1">
        <f t="shared" si="21"/>
        <v>1.017899637659857</v>
      </c>
      <c r="N47" s="1">
        <f t="shared" si="21"/>
        <v>1.033346806164814</v>
      </c>
      <c r="O47" s="1">
        <f t="shared" si="56"/>
        <v>1.064188875938877</v>
      </c>
      <c r="P47" s="1">
        <f aca="true" t="shared" si="57" ref="P47:AC47">(($A$52*P15)^$A$55+($A$53*P15^$A$54)^$A$55)^(1/$A$55)</f>
        <v>1.140993225066948</v>
      </c>
      <c r="Q47" s="1">
        <f t="shared" si="57"/>
        <v>1.2173761023036238</v>
      </c>
      <c r="R47" s="1">
        <f t="shared" si="57"/>
        <v>1.2933471904707767</v>
      </c>
      <c r="S47" s="1">
        <f t="shared" si="57"/>
        <v>1.3689154524696419</v>
      </c>
      <c r="T47" s="1">
        <f t="shared" si="57"/>
        <v>1.4440891957905149</v>
      </c>
      <c r="U47" s="1">
        <f t="shared" si="57"/>
        <v>1.5188761302022467</v>
      </c>
      <c r="V47" s="1">
        <f t="shared" si="57"/>
        <v>1.593283419450055</v>
      </c>
      <c r="W47" s="1">
        <f t="shared" si="57"/>
        <v>1.667317727677096</v>
      </c>
      <c r="X47" s="1">
        <f t="shared" si="57"/>
        <v>1.740985261189236</v>
      </c>
      <c r="Y47" s="1">
        <f t="shared" si="57"/>
        <v>1.7996591117061669</v>
      </c>
      <c r="Z47" s="1">
        <f t="shared" si="57"/>
        <v>1.8142918061006947</v>
      </c>
      <c r="AA47" s="1">
        <f t="shared" si="57"/>
        <v>1.887242762328431</v>
      </c>
      <c r="AB47" s="1">
        <f t="shared" si="57"/>
        <v>1.959843174343339</v>
      </c>
      <c r="AC47" s="1">
        <f t="shared" si="57"/>
        <v>2.0320977590350147</v>
      </c>
      <c r="AD47" s="1">
        <f t="shared" si="56"/>
        <v>2.1040109310026622</v>
      </c>
      <c r="AE47" s="1">
        <v>0.7645345384461097</v>
      </c>
      <c r="AF47" s="1">
        <f t="shared" si="56"/>
        <v>0.5973690580834</v>
      </c>
      <c r="AG47" s="1">
        <f t="shared" si="56"/>
        <v>0.6512763235627885</v>
      </c>
      <c r="AH47" s="1">
        <f t="shared" si="56"/>
        <v>0.7047333584033364</v>
      </c>
      <c r="AI47" s="1">
        <f t="shared" si="56"/>
        <v>0.8103765156495825</v>
      </c>
      <c r="AJ47" s="1">
        <f t="shared" si="56"/>
        <v>0.9144466185902437</v>
      </c>
      <c r="AK47" s="1">
        <f t="shared" si="56"/>
        <v>1.0170751957894753</v>
      </c>
      <c r="AL47" s="1">
        <f t="shared" si="56"/>
        <v>1.1183794629071093</v>
      </c>
      <c r="AM47" s="1">
        <f t="shared" si="56"/>
        <v>1.2184642135098136</v>
      </c>
      <c r="AN47" s="1">
        <f t="shared" si="56"/>
        <v>1.3174234176659005</v>
      </c>
      <c r="AO47" s="1">
        <f t="shared" si="56"/>
        <v>1.4153415796865987</v>
      </c>
      <c r="AP47" s="1">
        <f t="shared" si="56"/>
        <v>1.5122948963123286</v>
      </c>
      <c r="AQ47" s="1">
        <f t="shared" si="56"/>
        <v>1.608352248743504</v>
      </c>
      <c r="AR47" s="1">
        <f t="shared" si="56"/>
        <v>0.7483907837910833</v>
      </c>
      <c r="AS47" s="1">
        <f t="shared" si="56"/>
        <v>0.7994940963320413</v>
      </c>
      <c r="AT47" s="1">
        <f t="shared" si="56"/>
        <v>0.8502888138672767</v>
      </c>
      <c r="AU47" s="1">
        <f t="shared" si="56"/>
        <v>0.9007878345661352</v>
      </c>
      <c r="AV47" s="1">
        <f t="shared" si="56"/>
        <v>0.9510033448324942</v>
      </c>
      <c r="AW47" s="1">
        <f t="shared" si="56"/>
        <v>1.0009468675812097</v>
      </c>
      <c r="AX47" s="1">
        <f t="shared" si="56"/>
        <v>1.0506293066343881</v>
      </c>
      <c r="AY47" s="1">
        <f t="shared" si="56"/>
        <v>1.1000609875964966</v>
      </c>
      <c r="AZ47" s="1">
        <f t="shared" si="56"/>
        <v>1.1492516955298462</v>
      </c>
      <c r="BA47" s="1">
        <f t="shared" si="56"/>
        <v>1.1982107097188766</v>
      </c>
      <c r="BB47" s="1">
        <f t="shared" si="56"/>
        <v>1.246946835782339</v>
      </c>
      <c r="BC47" s="1">
        <v>0.6310602396267613</v>
      </c>
      <c r="BD47" s="1">
        <v>0.7704960326261744</v>
      </c>
      <c r="BE47" s="1">
        <f t="shared" si="56"/>
        <v>0.6030599697549365</v>
      </c>
      <c r="BF47" s="1">
        <f t="shared" si="56"/>
        <v>0.5917597917212579</v>
      </c>
      <c r="BG47" s="1">
        <f t="shared" si="56"/>
        <v>0.5804483318373764</v>
      </c>
      <c r="BH47" s="1">
        <f t="shared" si="56"/>
        <v>0.5691253924158269</v>
      </c>
      <c r="BI47" s="1">
        <f t="shared" si="56"/>
        <v>0.55779077111363</v>
      </c>
      <c r="BJ47" s="1">
        <f t="shared" si="56"/>
        <v>0.5464442607946702</v>
      </c>
      <c r="BK47" s="1">
        <f t="shared" si="56"/>
        <v>0.5350856493871592</v>
      </c>
      <c r="BL47" s="1">
        <f t="shared" si="56"/>
        <v>0.5237147197359783</v>
      </c>
      <c r="BM47" s="1">
        <f t="shared" si="56"/>
        <v>0.5123312494496877</v>
      </c>
      <c r="BN47" s="1">
        <f t="shared" si="56"/>
        <v>0.5009350107419713</v>
      </c>
      <c r="BO47" s="1">
        <f t="shared" si="56"/>
        <v>0.48952577026728583</v>
      </c>
      <c r="BP47" s="1">
        <v>0.5473641906249116</v>
      </c>
      <c r="BQ47" s="1">
        <f t="shared" si="8"/>
        <v>0.505766504836434</v>
      </c>
      <c r="BT47" s="1">
        <v>0.601546472833973</v>
      </c>
      <c r="BU47" s="1">
        <v>0.5826497915124901</v>
      </c>
      <c r="BV47" s="1">
        <v>0.6808383199123014</v>
      </c>
      <c r="BW47" s="1">
        <v>0.4668838363146485</v>
      </c>
      <c r="BX47" s="1">
        <v>0.6496079801746278</v>
      </c>
      <c r="BY47" s="1">
        <v>1.5768359454085257</v>
      </c>
      <c r="BZ47" s="1">
        <v>1.4055334537995037</v>
      </c>
      <c r="CA47" s="1">
        <v>0.884663894138875</v>
      </c>
      <c r="CB47" s="1">
        <v>1.372386621555354</v>
      </c>
      <c r="CC47" s="1">
        <v>1.0522332814469548</v>
      </c>
      <c r="CD47" s="1">
        <v>5.482959510165237</v>
      </c>
      <c r="CE47" s="1">
        <f t="shared" si="23"/>
        <v>0.7413562693358252</v>
      </c>
      <c r="CF47" s="1">
        <f t="shared" si="23"/>
        <v>0.7630933158751705</v>
      </c>
      <c r="CG47" s="1">
        <f t="shared" si="56"/>
        <v>2.5339621636294236</v>
      </c>
      <c r="CH47" s="1">
        <f t="shared" si="56"/>
        <v>2.948531761975719</v>
      </c>
      <c r="CI47" s="1">
        <f t="shared" si="24"/>
        <v>0.6486864866556633</v>
      </c>
      <c r="CJ47" s="1">
        <v>0.7251606057938557</v>
      </c>
      <c r="CK47" s="1">
        <v>2.918836837249748</v>
      </c>
      <c r="CL47" s="1">
        <v>2.2315777051081733</v>
      </c>
      <c r="CM47" s="1">
        <v>1.4766074464866155</v>
      </c>
      <c r="CN47" s="1">
        <f t="shared" si="10"/>
        <v>0.750700543751079</v>
      </c>
      <c r="CO47" s="1">
        <v>2.4292585140176053</v>
      </c>
      <c r="CP47" s="1">
        <f t="shared" si="56"/>
        <v>2.7079629737071524</v>
      </c>
      <c r="CQ47" s="1">
        <f t="shared" si="56"/>
        <v>3.0417678278531004</v>
      </c>
      <c r="CR47" s="1">
        <f t="shared" si="56"/>
        <v>5.691261678031667</v>
      </c>
      <c r="CS47" s="1">
        <f t="shared" si="56"/>
        <v>5.908278371849022</v>
      </c>
      <c r="CT47" s="1">
        <f t="shared" si="56"/>
        <v>6.127356183030309</v>
      </c>
      <c r="CU47" s="1">
        <f t="shared" si="56"/>
        <v>6.348441900136665</v>
      </c>
      <c r="CV47" s="1">
        <f t="shared" si="56"/>
        <v>6.5714818504867205</v>
      </c>
      <c r="CW47" s="1">
        <f aca="true" t="shared" si="58" ref="CW47:EQ47">(($A$52*CW15)^$A$55+($A$53*CW15^$A$54)^$A$55)^(1/$A$55)</f>
        <v>6.796421886690991</v>
      </c>
      <c r="CX47" s="1">
        <f t="shared" si="58"/>
        <v>7.023207381445836</v>
      </c>
      <c r="CY47" s="1">
        <f t="shared" si="58"/>
        <v>7.2517832310424035</v>
      </c>
      <c r="CZ47" s="1">
        <f t="shared" si="58"/>
        <v>7.482093867981589</v>
      </c>
      <c r="DA47" s="1">
        <f t="shared" si="58"/>
        <v>7.714083283007456</v>
      </c>
      <c r="DB47" s="1">
        <f t="shared" si="58"/>
        <v>7.947695056779801</v>
      </c>
      <c r="DC47" s="1">
        <v>0.520678917866302</v>
      </c>
      <c r="DD47" s="1">
        <v>0.335812167291881</v>
      </c>
      <c r="DE47" s="1">
        <v>0.6677896938093079</v>
      </c>
      <c r="DF47" s="1">
        <v>0.7498030933700266</v>
      </c>
      <c r="DG47" s="1">
        <v>0.5585253184972971</v>
      </c>
      <c r="DH47" s="1">
        <v>0.621254267668579</v>
      </c>
      <c r="DI47" s="1">
        <v>0.5183728873352278</v>
      </c>
      <c r="DJ47" s="1">
        <v>0.5604133977088177</v>
      </c>
      <c r="DK47" s="1">
        <v>0.5750250348278977</v>
      </c>
      <c r="DL47" s="1">
        <v>0.4788331838658659</v>
      </c>
      <c r="DM47" s="1">
        <f t="shared" si="58"/>
        <v>0.4669559885189282</v>
      </c>
      <c r="DN47" s="1">
        <f t="shared" si="58"/>
        <v>0.5906350375186091</v>
      </c>
      <c r="DO47" s="1">
        <f t="shared" si="58"/>
        <v>0.6638263924827823</v>
      </c>
      <c r="DP47" s="1">
        <f t="shared" si="58"/>
        <v>0.6759560327916474</v>
      </c>
      <c r="DQ47" s="1">
        <f t="shared" si="58"/>
        <v>0.6880666258622685</v>
      </c>
      <c r="DR47" s="1">
        <f t="shared" si="58"/>
        <v>0.7001584042769048</v>
      </c>
      <c r="DS47" s="1">
        <f t="shared" si="58"/>
        <v>0.7122315968371455</v>
      </c>
      <c r="DT47" s="1">
        <f t="shared" si="58"/>
        <v>0.7842928046416261</v>
      </c>
      <c r="DU47" s="1">
        <f t="shared" si="58"/>
        <v>0.7962420006701563</v>
      </c>
      <c r="DV47" s="1">
        <f t="shared" si="58"/>
        <v>0.8319890811190551</v>
      </c>
      <c r="DW47" s="1">
        <f t="shared" si="58"/>
        <v>0.9501143092404752</v>
      </c>
      <c r="DX47" s="1">
        <f t="shared" si="58"/>
        <v>1.0667841198370136</v>
      </c>
      <c r="DY47" s="1">
        <f t="shared" si="58"/>
        <v>1.1821506009957674</v>
      </c>
      <c r="DZ47" s="1">
        <f t="shared" si="58"/>
        <v>1.2963452613662887</v>
      </c>
      <c r="EA47" s="1">
        <f t="shared" si="58"/>
        <v>1.4094823845127618</v>
      </c>
      <c r="EB47" s="1">
        <f t="shared" si="58"/>
        <v>1.5216617471934557</v>
      </c>
      <c r="EC47" s="1">
        <f t="shared" si="58"/>
        <v>1.632970837972207</v>
      </c>
      <c r="ED47" s="1">
        <f t="shared" si="13"/>
        <v>0.4362236864534817</v>
      </c>
      <c r="EE47" s="1">
        <v>0.41783230228418805</v>
      </c>
      <c r="EF47" s="1">
        <v>2.196380294856582</v>
      </c>
      <c r="EG47" s="1">
        <f t="shared" si="14"/>
        <v>1.5951940432312572</v>
      </c>
      <c r="EH47" s="1">
        <f t="shared" si="14"/>
        <v>1.9358122961194686</v>
      </c>
      <c r="EI47" s="1">
        <f t="shared" si="58"/>
        <v>0.7065404882468095</v>
      </c>
      <c r="EJ47" s="1">
        <f t="shared" si="58"/>
        <v>0.6233830753203325</v>
      </c>
      <c r="EK47" s="1">
        <f t="shared" si="58"/>
        <v>0.5003241769733313</v>
      </c>
      <c r="EL47" s="1">
        <f t="shared" si="58"/>
        <v>1.693086173041266</v>
      </c>
      <c r="EM47" s="1">
        <f t="shared" si="58"/>
        <v>0.5100999492403013</v>
      </c>
      <c r="EN47" s="1">
        <f t="shared" si="58"/>
        <v>0.27731903890123216</v>
      </c>
      <c r="EO47" s="1">
        <f t="shared" si="58"/>
        <v>0.886441042875931</v>
      </c>
      <c r="EP47" s="1">
        <f t="shared" si="58"/>
        <v>0.8999586662628883</v>
      </c>
      <c r="EQ47" s="1">
        <f t="shared" si="58"/>
        <v>0.8756447650077634</v>
      </c>
      <c r="ER47" s="1">
        <v>0.5358419361557744</v>
      </c>
      <c r="ES47" s="37">
        <v>0.923364706141347</v>
      </c>
    </row>
    <row r="48" spans="1:149" ht="15.75">
      <c r="A48" s="1">
        <v>75</v>
      </c>
      <c r="B48" s="1">
        <f aca="true" t="shared" si="59" ref="B48:CV48">(($A$52*B16)^$A$55+($A$53*B16^$A$54)^$A$55)^(1/$A$55)</f>
        <v>0.6720818388815624</v>
      </c>
      <c r="C48" s="1">
        <v>0.6218943665990712</v>
      </c>
      <c r="D48" s="1">
        <v>0.6061681638993689</v>
      </c>
      <c r="E48" s="1">
        <f t="shared" si="59"/>
        <v>0.5630737977210699</v>
      </c>
      <c r="F48" s="1">
        <f t="shared" si="59"/>
        <v>0.6292582558614088</v>
      </c>
      <c r="G48" s="1">
        <f t="shared" si="59"/>
        <v>0.6950315587565045</v>
      </c>
      <c r="H48" s="1">
        <f t="shared" si="59"/>
        <v>0.7081380371428595</v>
      </c>
      <c r="I48" s="1">
        <f t="shared" si="59"/>
        <v>0.7604066259286494</v>
      </c>
      <c r="J48" s="1">
        <f t="shared" si="59"/>
        <v>0.7864478348799647</v>
      </c>
      <c r="K48" s="1">
        <f t="shared" si="59"/>
        <v>0.8253953088818337</v>
      </c>
      <c r="L48" s="1">
        <f t="shared" si="21"/>
        <v>0.890008498579349</v>
      </c>
      <c r="M48" s="1">
        <f t="shared" si="21"/>
        <v>0.9157509091006334</v>
      </c>
      <c r="N48" s="1">
        <f t="shared" si="21"/>
        <v>0.9286003795439691</v>
      </c>
      <c r="O48" s="1">
        <f t="shared" si="59"/>
        <v>0.9542562201889063</v>
      </c>
      <c r="P48" s="1">
        <f aca="true" t="shared" si="60" ref="P48:AC48">(($A$52*P16)^$A$55+($A$53*P16^$A$54)^$A$55)^(1/$A$55)</f>
        <v>1.0181477168219737</v>
      </c>
      <c r="Q48" s="1">
        <f t="shared" si="60"/>
        <v>1.0816915237315339</v>
      </c>
      <c r="R48" s="1">
        <f t="shared" si="60"/>
        <v>1.1448955342140017</v>
      </c>
      <c r="S48" s="1">
        <f t="shared" si="60"/>
        <v>1.2077670582785733</v>
      </c>
      <c r="T48" s="1">
        <f t="shared" si="60"/>
        <v>1.270312874994332</v>
      </c>
      <c r="U48" s="1">
        <f t="shared" si="60"/>
        <v>1.3325392792968014</v>
      </c>
      <c r="V48" s="1">
        <f t="shared" si="60"/>
        <v>1.394452123927083</v>
      </c>
      <c r="W48" s="1">
        <f t="shared" si="60"/>
        <v>1.4560568570848527</v>
      </c>
      <c r="X48" s="1">
        <f t="shared" si="60"/>
        <v>1.5173585562984584</v>
      </c>
      <c r="Y48" s="1">
        <f t="shared" si="60"/>
        <v>1.5661849254608993</v>
      </c>
      <c r="Z48" s="1">
        <f t="shared" si="60"/>
        <v>1.5783619589489615</v>
      </c>
      <c r="AA48" s="1">
        <f t="shared" si="60"/>
        <v>1.6390714898282102</v>
      </c>
      <c r="AB48" s="1">
        <f t="shared" si="60"/>
        <v>1.6994912860625027</v>
      </c>
      <c r="AC48" s="1">
        <f t="shared" si="60"/>
        <v>1.7596252196916524</v>
      </c>
      <c r="AD48" s="1">
        <f t="shared" si="59"/>
        <v>1.8194769181574164</v>
      </c>
      <c r="AE48" s="1">
        <v>0.7239765701197339</v>
      </c>
      <c r="AF48" s="1">
        <f t="shared" si="59"/>
        <v>0.5656789650059998</v>
      </c>
      <c r="AG48" s="1">
        <f t="shared" si="59"/>
        <v>0.6103380343888526</v>
      </c>
      <c r="AH48" s="1">
        <f t="shared" si="59"/>
        <v>0.6546313612925972</v>
      </c>
      <c r="AI48" s="1">
        <f t="shared" si="59"/>
        <v>0.7421856170792513</v>
      </c>
      <c r="AJ48" s="1">
        <f t="shared" si="59"/>
        <v>0.8284620761832976</v>
      </c>
      <c r="AK48" s="1">
        <f t="shared" si="59"/>
        <v>0.9135676339964353</v>
      </c>
      <c r="AL48" s="1">
        <f t="shared" si="59"/>
        <v>0.9975975628155477</v>
      </c>
      <c r="AM48" s="1">
        <f t="shared" si="59"/>
        <v>1.0806370476379041</v>
      </c>
      <c r="AN48" s="1">
        <f t="shared" si="59"/>
        <v>1.1627624846204418</v>
      </c>
      <c r="AO48" s="1">
        <f t="shared" si="59"/>
        <v>1.2440425839178781</v>
      </c>
      <c r="AP48" s="1">
        <f t="shared" si="59"/>
        <v>1.3245393104405836</v>
      </c>
      <c r="AQ48" s="1">
        <f t="shared" si="59"/>
        <v>1.4043086896579524</v>
      </c>
      <c r="AR48" s="1">
        <f t="shared" si="59"/>
        <v>0.6903500935923954</v>
      </c>
      <c r="AS48" s="1">
        <f t="shared" si="59"/>
        <v>0.7327540987385989</v>
      </c>
      <c r="AT48" s="1">
        <f t="shared" si="59"/>
        <v>0.7749074645518502</v>
      </c>
      <c r="AU48" s="1">
        <f t="shared" si="59"/>
        <v>0.8168206729810672</v>
      </c>
      <c r="AV48" s="1">
        <f t="shared" si="59"/>
        <v>0.8585036281079359</v>
      </c>
      <c r="AW48" s="1">
        <f t="shared" si="59"/>
        <v>0.8999656953544966</v>
      </c>
      <c r="AX48" s="1">
        <f t="shared" si="59"/>
        <v>0.9412157375395904</v>
      </c>
      <c r="AY48" s="1">
        <f t="shared" si="59"/>
        <v>0.9822621480757071</v>
      </c>
      <c r="AZ48" s="1">
        <f t="shared" si="59"/>
        <v>1.0231128815673756</v>
      </c>
      <c r="BA48" s="1">
        <f t="shared" si="59"/>
        <v>1.0637754820453162</v>
      </c>
      <c r="BB48" s="1">
        <f t="shared" si="59"/>
        <v>1.1042571090467708</v>
      </c>
      <c r="BC48" s="1">
        <v>0.5972674001635924</v>
      </c>
      <c r="BD48" s="1">
        <v>0.6992730218898049</v>
      </c>
      <c r="BE48" s="1">
        <f t="shared" si="59"/>
        <v>0.5587844781389482</v>
      </c>
      <c r="BF48" s="1">
        <f t="shared" si="59"/>
        <v>0.5492548778949753</v>
      </c>
      <c r="BG48" s="1">
        <f t="shared" si="59"/>
        <v>0.5397161128786275</v>
      </c>
      <c r="BH48" s="1">
        <f t="shared" si="59"/>
        <v>0.5301680224543137</v>
      </c>
      <c r="BI48" s="1">
        <f t="shared" si="59"/>
        <v>0.5206104422050655</v>
      </c>
      <c r="BJ48" s="1">
        <f t="shared" si="59"/>
        <v>0.5110432038207319</v>
      </c>
      <c r="BK48" s="1">
        <f t="shared" si="59"/>
        <v>0.5014661349821823</v>
      </c>
      <c r="BL48" s="1">
        <f t="shared" si="59"/>
        <v>0.4918790592413499</v>
      </c>
      <c r="BM48" s="1">
        <f t="shared" si="59"/>
        <v>0.48228179589694187</v>
      </c>
      <c r="BN48" s="1">
        <f t="shared" si="59"/>
        <v>0.47267415986562916</v>
      </c>
      <c r="BO48" s="1">
        <f t="shared" si="59"/>
        <v>0.463055961548526</v>
      </c>
      <c r="BP48" s="1">
        <v>0.5090941482325774</v>
      </c>
      <c r="BQ48" s="1">
        <f t="shared" si="8"/>
        <v>0.47755388122174247</v>
      </c>
      <c r="BT48" s="1">
        <v>0.5691080802295025</v>
      </c>
      <c r="BU48" s="1">
        <v>0.5512303922151147</v>
      </c>
      <c r="BV48" s="1">
        <v>0.6441241742422352</v>
      </c>
      <c r="BW48" s="1">
        <v>0.44175602384656143</v>
      </c>
      <c r="BX48" s="1">
        <v>0.6151908374202205</v>
      </c>
      <c r="BY48" s="1">
        <v>1.3887096981768758</v>
      </c>
      <c r="BZ48" s="1">
        <v>1.2455633863666113</v>
      </c>
      <c r="CA48" s="1">
        <v>0.8087579624067175</v>
      </c>
      <c r="CB48" s="1">
        <v>1.2119039999481345</v>
      </c>
      <c r="CC48" s="1">
        <v>0.942104916935503</v>
      </c>
      <c r="CD48" s="1">
        <v>4.60126015570686</v>
      </c>
      <c r="CE48" s="1">
        <f t="shared" si="23"/>
        <v>0.6762282596611866</v>
      </c>
      <c r="CF48" s="1">
        <f t="shared" si="23"/>
        <v>0.6960568424005662</v>
      </c>
      <c r="CG48" s="1">
        <f t="shared" si="59"/>
        <v>2.1836506914468967</v>
      </c>
      <c r="CH48" s="1">
        <f t="shared" si="59"/>
        <v>2.5252305250685048</v>
      </c>
      <c r="CI48" s="1">
        <f t="shared" si="24"/>
        <v>0.6151915437840164</v>
      </c>
      <c r="CJ48" s="1">
        <v>0.6868896794675174</v>
      </c>
      <c r="CK48" s="1">
        <v>2.5029826145972836</v>
      </c>
      <c r="CL48" s="1">
        <v>1.9303611491769332</v>
      </c>
      <c r="CM48" s="1">
        <v>1.3020781079426105</v>
      </c>
      <c r="CN48" s="1">
        <f t="shared" si="10"/>
        <v>0.7042635849885623</v>
      </c>
      <c r="CO48" s="1">
        <v>2.0994815412949754</v>
      </c>
      <c r="CP48" s="1">
        <f t="shared" si="59"/>
        <v>2.321072388443247</v>
      </c>
      <c r="CQ48" s="1">
        <f t="shared" si="59"/>
        <v>2.6008644539099177</v>
      </c>
      <c r="CR48" s="1">
        <f t="shared" si="59"/>
        <v>4.822434186394831</v>
      </c>
      <c r="CS48" s="1">
        <f t="shared" si="59"/>
        <v>5.005763689792921</v>
      </c>
      <c r="CT48" s="1">
        <f t="shared" si="59"/>
        <v>5.190890530246715</v>
      </c>
      <c r="CU48" s="1">
        <f t="shared" si="59"/>
        <v>5.377776210798875</v>
      </c>
      <c r="CV48" s="1">
        <f t="shared" si="59"/>
        <v>5.566382152775023</v>
      </c>
      <c r="CW48" s="1">
        <f aca="true" t="shared" si="61" ref="CW48:EQ48">(($A$52*CW16)^$A$55+($A$53*CW16^$A$54)^$A$55)^(1/$A$55)</f>
        <v>5.756669669387239</v>
      </c>
      <c r="CX48" s="1">
        <f t="shared" si="61"/>
        <v>5.94859994228355</v>
      </c>
      <c r="CY48" s="1">
        <f t="shared" si="61"/>
        <v>6.142134001279173</v>
      </c>
      <c r="CZ48" s="1">
        <f t="shared" si="61"/>
        <v>6.337232707501624</v>
      </c>
      <c r="DA48" s="1">
        <f t="shared" si="61"/>
        <v>6.5338567401743415</v>
      </c>
      <c r="DB48" s="1">
        <f t="shared" si="61"/>
        <v>6.731966587252411</v>
      </c>
      <c r="DC48" s="1">
        <v>0.5113254257442384</v>
      </c>
      <c r="DD48" s="1">
        <v>0.32977961678866735</v>
      </c>
      <c r="DE48" s="1">
        <v>0.6156762983233309</v>
      </c>
      <c r="DF48" s="1">
        <v>0.6924115246905296</v>
      </c>
      <c r="DG48" s="1">
        <v>0.529102774864802</v>
      </c>
      <c r="DH48" s="1">
        <v>0.579612286200276</v>
      </c>
      <c r="DI48" s="1">
        <v>0.491268811089492</v>
      </c>
      <c r="DJ48" s="1">
        <v>0.5252085651798094</v>
      </c>
      <c r="DK48" s="1">
        <v>0.5380551532454773</v>
      </c>
      <c r="DL48" s="1">
        <v>0.45456461285848965</v>
      </c>
      <c r="DM48" s="1">
        <f t="shared" si="61"/>
        <v>0.44404105837220414</v>
      </c>
      <c r="DN48" s="1">
        <f t="shared" si="61"/>
        <v>0.5466224759070021</v>
      </c>
      <c r="DO48" s="1">
        <f t="shared" si="61"/>
        <v>0.6073463920003515</v>
      </c>
      <c r="DP48" s="1">
        <f t="shared" si="61"/>
        <v>0.6174110916962815</v>
      </c>
      <c r="DQ48" s="1">
        <f t="shared" si="61"/>
        <v>0.6274603277263839</v>
      </c>
      <c r="DR48" s="1">
        <f t="shared" si="61"/>
        <v>0.6374942889824251</v>
      </c>
      <c r="DS48" s="1">
        <f t="shared" si="61"/>
        <v>0.6475131612875347</v>
      </c>
      <c r="DT48" s="1">
        <f t="shared" si="61"/>
        <v>0.7073195619074544</v>
      </c>
      <c r="DU48" s="1">
        <f t="shared" si="61"/>
        <v>0.7172377694872809</v>
      </c>
      <c r="DV48" s="1">
        <f t="shared" si="61"/>
        <v>0.7469107987972426</v>
      </c>
      <c r="DW48" s="1">
        <f t="shared" si="61"/>
        <v>0.844983369432225</v>
      </c>
      <c r="DX48" s="1">
        <f t="shared" si="61"/>
        <v>0.9418745217002857</v>
      </c>
      <c r="DY48" s="1">
        <f t="shared" si="61"/>
        <v>1.037707817357639</v>
      </c>
      <c r="DZ48" s="1">
        <f t="shared" si="61"/>
        <v>1.1325901177573965</v>
      </c>
      <c r="EA48" s="1">
        <f t="shared" si="61"/>
        <v>1.2266143071258553</v>
      </c>
      <c r="EB48" s="1">
        <f t="shared" si="61"/>
        <v>1.3198614994506332</v>
      </c>
      <c r="EC48" s="1">
        <f t="shared" si="61"/>
        <v>1.4124028397163462</v>
      </c>
      <c r="ED48" s="1">
        <f t="shared" si="13"/>
        <v>0.4135141247947009</v>
      </c>
      <c r="EE48" s="1">
        <v>0.4003997882778668</v>
      </c>
      <c r="EF48" s="1">
        <v>1.8920389497800647</v>
      </c>
      <c r="EG48" s="1">
        <f t="shared" si="14"/>
        <v>1.371752085402533</v>
      </c>
      <c r="EH48" s="1">
        <f t="shared" si="14"/>
        <v>1.6733083600905239</v>
      </c>
      <c r="EI48" s="1">
        <f t="shared" si="61"/>
        <v>0.6421582327112051</v>
      </c>
      <c r="EJ48" s="1">
        <f t="shared" si="61"/>
        <v>0.5782656000625056</v>
      </c>
      <c r="EK48" s="1">
        <f t="shared" si="61"/>
        <v>0.48157821691012087</v>
      </c>
      <c r="EL48" s="1">
        <f t="shared" si="61"/>
        <v>1.4739856230485768</v>
      </c>
      <c r="EM48" s="1">
        <f t="shared" si="61"/>
        <v>0.4723572356887125</v>
      </c>
      <c r="EN48" s="1">
        <f t="shared" si="61"/>
        <v>0.2674133036554137</v>
      </c>
      <c r="EO48" s="1">
        <f t="shared" si="61"/>
        <v>0.8001457525146338</v>
      </c>
      <c r="EP48" s="1">
        <f t="shared" si="61"/>
        <v>0.8106946714924714</v>
      </c>
      <c r="EQ48" s="1">
        <f t="shared" si="61"/>
        <v>0.7904733404715578</v>
      </c>
      <c r="ER48" s="1">
        <v>0.48755921450654466</v>
      </c>
      <c r="ES48" s="37">
        <v>0.8282832332571455</v>
      </c>
    </row>
    <row r="49" spans="1:149" ht="15.75">
      <c r="A49" s="1">
        <v>80</v>
      </c>
      <c r="B49" s="1">
        <f aca="true" t="shared" si="62" ref="B49:CV49">(($A$52*B17)^$A$55+($A$53*B17^$A$54)^$A$55)^(1/$A$55)</f>
        <v>0.6310862078660449</v>
      </c>
      <c r="C49" s="1">
        <v>0.595130540729688</v>
      </c>
      <c r="D49" s="1">
        <v>0.5800811225642841</v>
      </c>
      <c r="E49" s="1">
        <f t="shared" si="62"/>
        <v>0.5388413468140426</v>
      </c>
      <c r="F49" s="1">
        <f t="shared" si="62"/>
        <v>0.5947352986303691</v>
      </c>
      <c r="G49" s="1">
        <f t="shared" si="62"/>
        <v>0.6502858239301726</v>
      </c>
      <c r="H49" s="1">
        <f t="shared" si="62"/>
        <v>0.6613556701505451</v>
      </c>
      <c r="I49" s="1">
        <f t="shared" si="62"/>
        <v>0.7055035624249817</v>
      </c>
      <c r="J49" s="1">
        <f t="shared" si="62"/>
        <v>0.7274996915406503</v>
      </c>
      <c r="K49" s="1">
        <f t="shared" si="62"/>
        <v>0.7603982757554305</v>
      </c>
      <c r="L49" s="1">
        <f t="shared" si="21"/>
        <v>0.8149789359121764</v>
      </c>
      <c r="M49" s="1">
        <f t="shared" si="21"/>
        <v>0.8367251376788355</v>
      </c>
      <c r="N49" s="1">
        <f t="shared" si="21"/>
        <v>0.8475800502469573</v>
      </c>
      <c r="O49" s="1">
        <f t="shared" si="62"/>
        <v>0.8692538031784861</v>
      </c>
      <c r="P49" s="1">
        <f aca="true" t="shared" si="63" ref="P49:AC49">(($A$52*P17)^$A$55+($A$53*P17^$A$54)^$A$55)^(1/$A$55)</f>
        <v>0.9232304950156414</v>
      </c>
      <c r="Q49" s="1">
        <f t="shared" si="63"/>
        <v>0.9769160470962261</v>
      </c>
      <c r="R49" s="1">
        <f t="shared" si="63"/>
        <v>1.0303169675105384</v>
      </c>
      <c r="S49" s="1">
        <f t="shared" si="63"/>
        <v>1.0834392850211767</v>
      </c>
      <c r="T49" s="1">
        <f t="shared" si="63"/>
        <v>1.1362885921149766</v>
      </c>
      <c r="U49" s="1">
        <f t="shared" si="63"/>
        <v>1.1888700834955956</v>
      </c>
      <c r="V49" s="1">
        <f t="shared" si="63"/>
        <v>1.2411885905707105</v>
      </c>
      <c r="W49" s="1">
        <f t="shared" si="63"/>
        <v>1.2932486124121838</v>
      </c>
      <c r="X49" s="1">
        <f t="shared" si="63"/>
        <v>1.3450543436033413</v>
      </c>
      <c r="Y49" s="1">
        <f t="shared" si="63"/>
        <v>1.3863184790925434</v>
      </c>
      <c r="Z49" s="1">
        <f t="shared" si="63"/>
        <v>1.3966096993328614</v>
      </c>
      <c r="AA49" s="1">
        <f t="shared" si="63"/>
        <v>1.4479183380480636</v>
      </c>
      <c r="AB49" s="1">
        <f t="shared" si="63"/>
        <v>1.498983681940444</v>
      </c>
      <c r="AC49" s="1">
        <f t="shared" si="63"/>
        <v>1.5498089355019686</v>
      </c>
      <c r="AD49" s="1">
        <f t="shared" si="62"/>
        <v>1.6003971023611119</v>
      </c>
      <c r="AE49" s="1">
        <v>0.6918829420253197</v>
      </c>
      <c r="AF49" s="1">
        <f t="shared" si="62"/>
        <v>0.5406025298630045</v>
      </c>
      <c r="AG49" s="1">
        <f t="shared" si="62"/>
        <v>0.5781631116254692</v>
      </c>
      <c r="AH49" s="1">
        <f t="shared" si="62"/>
        <v>0.6154227152749948</v>
      </c>
      <c r="AI49" s="1">
        <f t="shared" si="62"/>
        <v>0.6890923481236778</v>
      </c>
      <c r="AJ49" s="1">
        <f t="shared" si="62"/>
        <v>0.7617104837322327</v>
      </c>
      <c r="AK49" s="1">
        <f t="shared" si="62"/>
        <v>0.8333651120712324</v>
      </c>
      <c r="AL49" s="1">
        <f t="shared" si="62"/>
        <v>0.9041346597803082</v>
      </c>
      <c r="AM49" s="1">
        <f t="shared" si="62"/>
        <v>0.9740892539454518</v>
      </c>
      <c r="AN49" s="1">
        <f t="shared" si="62"/>
        <v>1.0432917905836243</v>
      </c>
      <c r="AO49" s="1">
        <f t="shared" si="62"/>
        <v>1.11179884215894</v>
      </c>
      <c r="AP49" s="1">
        <f t="shared" si="62"/>
        <v>1.17966143172905</v>
      </c>
      <c r="AQ49" s="1">
        <f t="shared" si="62"/>
        <v>1.2469256960417887</v>
      </c>
      <c r="AR49" s="1">
        <f t="shared" si="62"/>
        <v>0.6451238691973059</v>
      </c>
      <c r="AS49" s="1">
        <f t="shared" si="62"/>
        <v>0.6808496792346403</v>
      </c>
      <c r="AT49" s="1">
        <f t="shared" si="62"/>
        <v>0.7163692752382597</v>
      </c>
      <c r="AU49" s="1">
        <f t="shared" si="62"/>
        <v>0.7516912841867995</v>
      </c>
      <c r="AV49" s="1">
        <f t="shared" si="62"/>
        <v>0.7868238577078915</v>
      </c>
      <c r="AW49" s="1">
        <f t="shared" si="62"/>
        <v>0.8217747043358982</v>
      </c>
      <c r="AX49" s="1">
        <f t="shared" si="62"/>
        <v>0.8565511191771334</v>
      </c>
      <c r="AY49" s="1">
        <f t="shared" si="62"/>
        <v>0.8911600112224345</v>
      </c>
      <c r="AZ49" s="1">
        <f t="shared" si="62"/>
        <v>0.92560792852192</v>
      </c>
      <c r="BA49" s="1">
        <f t="shared" si="62"/>
        <v>0.9599010814146341</v>
      </c>
      <c r="BB49" s="1">
        <f t="shared" si="62"/>
        <v>0.9940453639861893</v>
      </c>
      <c r="BC49" s="1">
        <v>0.5705551494177976</v>
      </c>
      <c r="BD49" s="1">
        <v>0.6440749807041918</v>
      </c>
      <c r="BE49" s="1">
        <f t="shared" si="62"/>
        <v>0.5244492884940662</v>
      </c>
      <c r="BF49" s="1">
        <f t="shared" si="62"/>
        <v>0.5162472989996258</v>
      </c>
      <c r="BG49" s="1">
        <f t="shared" si="62"/>
        <v>0.5080377239941815</v>
      </c>
      <c r="BH49" s="1">
        <f t="shared" si="62"/>
        <v>0.4998204305003039</v>
      </c>
      <c r="BI49" s="1">
        <f t="shared" si="62"/>
        <v>0.4915952824109968</v>
      </c>
      <c r="BJ49" s="1">
        <f t="shared" si="62"/>
        <v>0.48336214039715675</v>
      </c>
      <c r="BK49" s="1">
        <f t="shared" si="62"/>
        <v>0.47512086181172414</v>
      </c>
      <c r="BL49" s="1">
        <f t="shared" si="62"/>
        <v>0.4668713005903936</v>
      </c>
      <c r="BM49" s="1">
        <f t="shared" si="62"/>
        <v>0.45861330714873666</v>
      </c>
      <c r="BN49" s="1">
        <f t="shared" si="62"/>
        <v>0.4503467282755837</v>
      </c>
      <c r="BO49" s="1">
        <f t="shared" si="62"/>
        <v>0.4420714070225076</v>
      </c>
      <c r="BP49" s="1">
        <v>0.4787189288858849</v>
      </c>
      <c r="BQ49" s="1">
        <f t="shared" si="8"/>
        <v>0.45498377318763117</v>
      </c>
      <c r="BT49" s="1">
        <v>0.5439246370224748</v>
      </c>
      <c r="BU49" s="1">
        <v>0.5268380428254416</v>
      </c>
      <c r="BV49" s="1">
        <v>0.6156212543753784</v>
      </c>
      <c r="BW49" s="1">
        <v>0.4220560753839959</v>
      </c>
      <c r="BX49" s="1">
        <v>0.5882157608484221</v>
      </c>
      <c r="BY49" s="1">
        <v>1.243692996263641</v>
      </c>
      <c r="BZ49" s="1">
        <v>1.122115999470814</v>
      </c>
      <c r="CA49" s="1">
        <v>0.7500409198527856</v>
      </c>
      <c r="CB49" s="1">
        <v>1.0881456998513352</v>
      </c>
      <c r="CC49" s="1">
        <v>0.8569580872668618</v>
      </c>
      <c r="CD49" s="1">
        <v>3.9275252935581566</v>
      </c>
      <c r="CE49" s="1">
        <f t="shared" si="23"/>
        <v>0.6257521906146654</v>
      </c>
      <c r="CF49" s="1">
        <f t="shared" si="23"/>
        <v>0.6444351794175961</v>
      </c>
      <c r="CG49" s="1">
        <f t="shared" si="62"/>
        <v>1.9133110613204105</v>
      </c>
      <c r="CH49" s="1">
        <f t="shared" si="62"/>
        <v>2.199855027426982</v>
      </c>
      <c r="CI49" s="1">
        <f t="shared" si="24"/>
        <v>0.5895771574718263</v>
      </c>
      <c r="CJ49" s="1">
        <v>0.657770251128852</v>
      </c>
      <c r="CK49" s="1">
        <v>2.183309484805962</v>
      </c>
      <c r="CL49" s="1">
        <v>1.6985653856107197</v>
      </c>
      <c r="CM49" s="1">
        <v>1.167416070498268</v>
      </c>
      <c r="CN49" s="1">
        <f t="shared" si="10"/>
        <v>0.6688438148112911</v>
      </c>
      <c r="CO49" s="1">
        <v>1.8462770137019502</v>
      </c>
      <c r="CP49" s="1">
        <f t="shared" si="62"/>
        <v>2.023949956764773</v>
      </c>
      <c r="CQ49" s="1">
        <f t="shared" si="62"/>
        <v>2.259003751248968</v>
      </c>
      <c r="CR49" s="1">
        <f t="shared" si="62"/>
        <v>4.153869332177691</v>
      </c>
      <c r="CS49" s="1">
        <f t="shared" si="62"/>
        <v>4.308751870174379</v>
      </c>
      <c r="CT49" s="1">
        <f t="shared" si="62"/>
        <v>4.465165084760809</v>
      </c>
      <c r="CU49" s="1">
        <f t="shared" si="62"/>
        <v>4.623080005384022</v>
      </c>
      <c r="CV49" s="1">
        <f t="shared" si="62"/>
        <v>4.782467787951824</v>
      </c>
      <c r="CW49" s="1">
        <f aca="true" t="shared" si="64" ref="CW49:EQ49">(($A$52*CW17)^$A$55+($A$53*CW17^$A$54)^$A$55)^(1/$A$55)</f>
        <v>4.943299692797537</v>
      </c>
      <c r="CX49" s="1">
        <f t="shared" si="64"/>
        <v>5.105547063738071</v>
      </c>
      <c r="CY49" s="1">
        <f t="shared" si="64"/>
        <v>5.269181308310453</v>
      </c>
      <c r="CZ49" s="1">
        <f t="shared" si="64"/>
        <v>5.4341738792746055</v>
      </c>
      <c r="DA49" s="1">
        <f t="shared" si="64"/>
        <v>5.600496257471795</v>
      </c>
      <c r="DB49" s="1">
        <f t="shared" si="64"/>
        <v>5.768119936129369</v>
      </c>
      <c r="DC49" s="1">
        <v>0.5019719320158278</v>
      </c>
      <c r="DD49" s="1">
        <v>0.3237470660298924</v>
      </c>
      <c r="DE49" s="1">
        <v>0.5752490667993758</v>
      </c>
      <c r="DF49" s="1">
        <v>0.6479552058703772</v>
      </c>
      <c r="DG49" s="1">
        <v>0.5057911582850406</v>
      </c>
      <c r="DH49" s="1">
        <v>0.5469725349710715</v>
      </c>
      <c r="DI49" s="1">
        <v>0.46976494291625054</v>
      </c>
      <c r="DJ49" s="1">
        <v>0.49738177166802955</v>
      </c>
      <c r="DK49" s="1">
        <v>0.5089266088350619</v>
      </c>
      <c r="DL49" s="1">
        <v>0.43550576723319817</v>
      </c>
      <c r="DM49" s="1">
        <f t="shared" si="64"/>
        <v>0.42592084378574546</v>
      </c>
      <c r="DN49" s="1">
        <f t="shared" si="64"/>
        <v>0.5123201281646854</v>
      </c>
      <c r="DO49" s="1">
        <f t="shared" si="64"/>
        <v>0.5634811840123979</v>
      </c>
      <c r="DP49" s="1">
        <f t="shared" si="64"/>
        <v>0.5719620054422074</v>
      </c>
      <c r="DQ49" s="1">
        <f t="shared" si="64"/>
        <v>0.5804301081219456</v>
      </c>
      <c r="DR49" s="1">
        <f t="shared" si="64"/>
        <v>0.5888856474461278</v>
      </c>
      <c r="DS49" s="1">
        <f t="shared" si="64"/>
        <v>0.5973287762856329</v>
      </c>
      <c r="DT49" s="1">
        <f t="shared" si="64"/>
        <v>0.6477351845293964</v>
      </c>
      <c r="DU49" s="1">
        <f t="shared" si="64"/>
        <v>0.6560955187791516</v>
      </c>
      <c r="DV49" s="1">
        <f t="shared" si="64"/>
        <v>0.6811094137079247</v>
      </c>
      <c r="DW49" s="1">
        <f t="shared" si="64"/>
        <v>0.7638002382087874</v>
      </c>
      <c r="DX49" s="1">
        <f t="shared" si="64"/>
        <v>0.8455194372409441</v>
      </c>
      <c r="DY49" s="1">
        <f t="shared" si="64"/>
        <v>0.9263686800441581</v>
      </c>
      <c r="DZ49" s="1">
        <f t="shared" si="64"/>
        <v>1.0064359029225034</v>
      </c>
      <c r="EA49" s="1">
        <f t="shared" si="64"/>
        <v>1.085797549153112</v>
      </c>
      <c r="EB49" s="1">
        <f t="shared" si="64"/>
        <v>1.1645203841708807</v>
      </c>
      <c r="EC49" s="1">
        <f t="shared" si="64"/>
        <v>1.2426629771069801</v>
      </c>
      <c r="ED49" s="1">
        <f t="shared" si="13"/>
        <v>0.39554443380237353</v>
      </c>
      <c r="EE49" s="1">
        <v>0.38674583849292604</v>
      </c>
      <c r="EF49" s="1">
        <v>1.6580259006919171</v>
      </c>
      <c r="EG49" s="1">
        <f t="shared" si="14"/>
        <v>1.2000661876801053</v>
      </c>
      <c r="EH49" s="1">
        <f t="shared" si="14"/>
        <v>1.4714072443412043</v>
      </c>
      <c r="EI49" s="1">
        <f t="shared" si="64"/>
        <v>0.5924043656873448</v>
      </c>
      <c r="EJ49" s="1">
        <f t="shared" si="64"/>
        <v>0.5432119518649324</v>
      </c>
      <c r="EK49" s="1">
        <f t="shared" si="64"/>
        <v>0.46666110342469524</v>
      </c>
      <c r="EL49" s="1">
        <f t="shared" si="64"/>
        <v>1.3052258407832327</v>
      </c>
      <c r="EM49" s="1">
        <f t="shared" si="64"/>
        <v>0.44295177014668635</v>
      </c>
      <c r="EN49" s="1">
        <f t="shared" si="64"/>
        <v>0.2592688172705395</v>
      </c>
      <c r="EO49" s="1">
        <f t="shared" si="64"/>
        <v>0.7334489389467531</v>
      </c>
      <c r="EP49" s="1">
        <f t="shared" si="64"/>
        <v>0.7417505581424807</v>
      </c>
      <c r="EQ49" s="1">
        <f t="shared" si="64"/>
        <v>0.724666350746528</v>
      </c>
      <c r="ER49" s="1">
        <v>0.45009688022544114</v>
      </c>
      <c r="ES49" s="37">
        <v>0.7548381846478717</v>
      </c>
    </row>
    <row r="50" spans="1:165" ht="15.75">
      <c r="A50" s="1">
        <v>50.5</v>
      </c>
      <c r="C50" s="1">
        <v>0.9298347884984265</v>
      </c>
      <c r="D50" s="1">
        <v>0.9063217615222985</v>
      </c>
      <c r="E50" s="1">
        <f aca="true" t="shared" si="65" ref="E50:CV50">(($A$52*E18)^$A$55+($A$53*E18^$A$54)^$A$55)^(1/$A$55)</f>
        <v>0.8418891060214058</v>
      </c>
      <c r="F50" s="1">
        <f t="shared" si="65"/>
        <v>1.0392310571139847</v>
      </c>
      <c r="G50" s="1">
        <f t="shared" si="65"/>
        <v>1.235294172587308</v>
      </c>
      <c r="H50" s="1">
        <f t="shared" si="65"/>
        <v>1.27435699726395</v>
      </c>
      <c r="I50" s="1">
        <f t="shared" si="65"/>
        <v>1.430119289786469</v>
      </c>
      <c r="J50" s="1">
        <f t="shared" si="65"/>
        <v>1.5077111247534</v>
      </c>
      <c r="K50" s="1">
        <f t="shared" si="65"/>
        <v>1.62374350909747</v>
      </c>
      <c r="L50" s="1">
        <f t="shared" si="21"/>
        <v>1.816200552045375</v>
      </c>
      <c r="M50" s="1">
        <f t="shared" si="21"/>
        <v>1.8928635238882505</v>
      </c>
      <c r="N50" s="1">
        <f t="shared" si="21"/>
        <v>1.9311274063612724</v>
      </c>
      <c r="O50" s="1">
        <f t="shared" si="65"/>
        <v>2.007521078485795</v>
      </c>
      <c r="P50" s="1">
        <f aca="true" t="shared" si="66" ref="P50:AC50">(($A$52*P18)^$A$55+($A$53*P18^$A$54)^$A$55)^(1/$A$55)</f>
        <v>2.197732968341941</v>
      </c>
      <c r="Q50" s="1">
        <f t="shared" si="66"/>
        <v>2.3868615725583697</v>
      </c>
      <c r="R50" s="1">
        <f t="shared" si="66"/>
        <v>2.5749299372733434</v>
      </c>
      <c r="S50" s="1">
        <f t="shared" si="66"/>
        <v>2.7619590046421747</v>
      </c>
      <c r="T50" s="1">
        <f t="shared" si="66"/>
        <v>2.947967793260059</v>
      </c>
      <c r="U50" s="1">
        <f t="shared" si="66"/>
        <v>3.1329735607218847</v>
      </c>
      <c r="V50" s="1">
        <f t="shared" si="66"/>
        <v>3.3169919505070267</v>
      </c>
      <c r="W50" s="1">
        <f t="shared" si="66"/>
        <v>3.5000371250793423</v>
      </c>
      <c r="X50" s="1">
        <f t="shared" si="66"/>
        <v>3.682121886838382</v>
      </c>
      <c r="Y50" s="1">
        <f t="shared" si="66"/>
        <v>3.8271060017158893</v>
      </c>
      <c r="Z50" s="1">
        <f t="shared" si="66"/>
        <v>3.863257788340349</v>
      </c>
      <c r="AA50" s="1">
        <f t="shared" si="66"/>
        <v>4.043455233020716</v>
      </c>
      <c r="AB50" s="1">
        <f t="shared" si="66"/>
        <v>4.222723567490096</v>
      </c>
      <c r="AC50" s="1">
        <f t="shared" si="66"/>
        <v>4.401071166336587</v>
      </c>
      <c r="AD50" s="1">
        <f t="shared" si="65"/>
        <v>4.578505510248514</v>
      </c>
      <c r="AE50" s="1">
        <v>1.0932607659110023</v>
      </c>
      <c r="AF50" s="1">
        <f t="shared" si="65"/>
        <v>0.8542218079749281</v>
      </c>
      <c r="AG50" s="1">
        <f t="shared" si="65"/>
        <v>0.9894341677304062</v>
      </c>
      <c r="AH50" s="1">
        <f t="shared" si="65"/>
        <v>1.1234502991758835</v>
      </c>
      <c r="AI50" s="1">
        <f t="shared" si="65"/>
        <v>1.3881041169451815</v>
      </c>
      <c r="AJ50" s="1">
        <f t="shared" si="65"/>
        <v>1.648572869420879</v>
      </c>
      <c r="AK50" s="1">
        <f t="shared" si="65"/>
        <v>1.9052015690813036</v>
      </c>
      <c r="AL50" s="1">
        <f t="shared" si="65"/>
        <v>2.1582966509569483</v>
      </c>
      <c r="AM50" s="1">
        <f t="shared" si="65"/>
        <v>2.4081310365333803</v>
      </c>
      <c r="AN50" s="1">
        <f t="shared" si="65"/>
        <v>2.654948415274935</v>
      </c>
      <c r="AO50" s="1">
        <f t="shared" si="65"/>
        <v>2.8989668814631453</v>
      </c>
      <c r="AP50" s="1">
        <f t="shared" si="65"/>
        <v>3.140382037190916</v>
      </c>
      <c r="AQ50" s="1">
        <f t="shared" si="65"/>
        <v>3.379369651204584</v>
      </c>
      <c r="AR50" s="1">
        <f t="shared" si="65"/>
        <v>1.237805464252318</v>
      </c>
      <c r="AS50" s="1">
        <f t="shared" si="65"/>
        <v>1.3653610464134909</v>
      </c>
      <c r="AT50" s="1">
        <f t="shared" si="65"/>
        <v>1.4920951499038635</v>
      </c>
      <c r="AU50" s="1">
        <f t="shared" si="65"/>
        <v>1.6180415676902902</v>
      </c>
      <c r="AV50" s="1">
        <f t="shared" si="65"/>
        <v>1.7432321659487986</v>
      </c>
      <c r="AW50" s="1">
        <f t="shared" si="65"/>
        <v>1.8676970133100443</v>
      </c>
      <c r="AX50" s="1">
        <f t="shared" si="65"/>
        <v>1.9914644997343691</v>
      </c>
      <c r="AY50" s="1">
        <f t="shared" si="65"/>
        <v>2.114561445974175</v>
      </c>
      <c r="AZ50" s="1">
        <f t="shared" si="65"/>
        <v>2.237013204482717</v>
      </c>
      <c r="BA50" s="1">
        <f t="shared" si="65"/>
        <v>2.3588437525408303</v>
      </c>
      <c r="BB50" s="1">
        <f t="shared" si="65"/>
        <v>2.480075778295337</v>
      </c>
      <c r="BC50" s="1">
        <v>0.9047259481623028</v>
      </c>
      <c r="BD50" s="1">
        <v>1.3791868725035006</v>
      </c>
      <c r="BE50" s="1">
        <f t="shared" si="65"/>
        <v>0.9737782254762035</v>
      </c>
      <c r="BF50" s="1">
        <f t="shared" si="65"/>
        <v>0.9469995159597534</v>
      </c>
      <c r="BG50" s="1">
        <f t="shared" si="65"/>
        <v>0.9201908669572736</v>
      </c>
      <c r="BH50" s="1">
        <f t="shared" si="65"/>
        <v>0.8933517572005957</v>
      </c>
      <c r="BI50" s="1">
        <f t="shared" si="65"/>
        <v>0.8664816530016916</v>
      </c>
      <c r="BJ50" s="1">
        <f t="shared" si="65"/>
        <v>0.8395800078878912</v>
      </c>
      <c r="BK50" s="1">
        <f t="shared" si="65"/>
        <v>0.8126462622240735</v>
      </c>
      <c r="BL50" s="1">
        <f t="shared" si="65"/>
        <v>0.7856798428212898</v>
      </c>
      <c r="BM50" s="1">
        <f t="shared" si="65"/>
        <v>0.7586801625312484</v>
      </c>
      <c r="BN50" s="1">
        <f t="shared" si="65"/>
        <v>0.7316466198260592</v>
      </c>
      <c r="BO50" s="1">
        <f t="shared" si="65"/>
        <v>0.7045785983626087</v>
      </c>
      <c r="BP50" s="1">
        <v>0.8702054764826995</v>
      </c>
      <c r="BQ50" s="1">
        <f t="shared" si="8"/>
        <v>0.7372893435287328</v>
      </c>
      <c r="BR50" s="10"/>
      <c r="BS50" s="10"/>
      <c r="BT50" s="1">
        <v>0.8632705509386269</v>
      </c>
      <c r="BU50" s="1">
        <v>0.8361524066202598</v>
      </c>
      <c r="BV50" s="1">
        <v>0.977059912230971</v>
      </c>
      <c r="BW50" s="1">
        <v>0.6703158092544023</v>
      </c>
      <c r="BX50" s="1">
        <v>0.9274807001807823</v>
      </c>
      <c r="BY50" s="1">
        <v>3.203821516877224</v>
      </c>
      <c r="BZ50" s="1">
        <v>2.790270907605412</v>
      </c>
      <c r="CA50" s="1">
        <v>1.5289306919279984</v>
      </c>
      <c r="CB50" s="1">
        <v>2.7604598278160384</v>
      </c>
      <c r="CC50" s="1">
        <v>1.998242425997112</v>
      </c>
      <c r="CD50" s="1">
        <v>12.734906283818017</v>
      </c>
      <c r="CE50" s="1">
        <f t="shared" si="23"/>
        <v>1.2955901779950612</v>
      </c>
      <c r="CF50" s="1">
        <f t="shared" si="23"/>
        <v>1.3322407882916993</v>
      </c>
      <c r="CG50" s="1">
        <f t="shared" si="65"/>
        <v>5.580116182791647</v>
      </c>
      <c r="CH50" s="1">
        <f t="shared" si="65"/>
        <v>6.628632784339243</v>
      </c>
      <c r="CI50" s="1">
        <f t="shared" si="24"/>
        <v>0.9154040111648925</v>
      </c>
      <c r="CJ50" s="1">
        <v>1.0304880768213023</v>
      </c>
      <c r="CK50" s="1">
        <v>6.533429808090738</v>
      </c>
      <c r="CL50" s="1">
        <v>4.847589300683985</v>
      </c>
      <c r="CM50" s="1">
        <v>2.982199022901921</v>
      </c>
      <c r="CN50" s="1">
        <f t="shared" si="10"/>
        <v>1.1296297467938516</v>
      </c>
      <c r="CO50" s="1">
        <v>5.304156106438672</v>
      </c>
      <c r="CP50" s="1">
        <f t="shared" si="65"/>
        <v>6.080620481653708</v>
      </c>
      <c r="CQ50" s="1">
        <f t="shared" si="65"/>
        <v>6.915587449762813</v>
      </c>
      <c r="CR50" s="1">
        <f t="shared" si="65"/>
        <v>13.084882267279358</v>
      </c>
      <c r="CS50" s="1">
        <f t="shared" si="65"/>
        <v>13.589903087367652</v>
      </c>
      <c r="CT50" s="1">
        <f t="shared" si="65"/>
        <v>14.096529549014507</v>
      </c>
      <c r="CU50" s="1">
        <f t="shared" si="65"/>
        <v>14.604520380707825</v>
      </c>
      <c r="CV50" s="1">
        <f t="shared" si="65"/>
        <v>15.113658269949896</v>
      </c>
      <c r="CW50" s="1">
        <f aca="true" t="shared" si="67" ref="CW50:EQ50">(($A$52*CW18)^$A$55+($A$53*CW18^$A$54)^$A$55)^(1/$A$55)</f>
        <v>15.623750303406833</v>
      </c>
      <c r="CX50" s="1">
        <f t="shared" si="67"/>
        <v>16.134627830459547</v>
      </c>
      <c r="CY50" s="1">
        <f t="shared" si="67"/>
        <v>16.64614581023822</v>
      </c>
      <c r="CZ50" s="1">
        <f t="shared" si="67"/>
        <v>17.158181720793948</v>
      </c>
      <c r="DA50" s="1">
        <f t="shared" si="67"/>
        <v>17.6706341199417</v>
      </c>
      <c r="DB50" s="1">
        <f t="shared" si="67"/>
        <v>18.183420950858842</v>
      </c>
      <c r="DC50" s="1">
        <v>0.5799176596830187</v>
      </c>
      <c r="DD50" s="1">
        <v>0.37401831385687684</v>
      </c>
      <c r="DE50" s="1">
        <v>1.1067302841972062</v>
      </c>
      <c r="DF50" s="1">
        <v>1.2320765768860045</v>
      </c>
      <c r="DG50" s="1">
        <v>0.7968480173360757</v>
      </c>
      <c r="DH50" s="1">
        <v>0.967821763514374</v>
      </c>
      <c r="DI50" s="1">
        <v>0.7377663246053947</v>
      </c>
      <c r="DJ50" s="1">
        <v>0.8529076141300954</v>
      </c>
      <c r="DK50" s="1">
        <v>0.8827894245226477</v>
      </c>
      <c r="DL50" s="1">
        <v>0.6734921496929116</v>
      </c>
      <c r="DM50" s="1">
        <f t="shared" si="67"/>
        <v>0.6501713504388916</v>
      </c>
      <c r="DN50" s="1">
        <f t="shared" si="67"/>
        <v>0.959223871992303</v>
      </c>
      <c r="DO50" s="1">
        <f t="shared" si="67"/>
        <v>1.141951971465987</v>
      </c>
      <c r="DP50" s="1">
        <f t="shared" si="67"/>
        <v>1.17222319181337</v>
      </c>
      <c r="DQ50" s="1">
        <f t="shared" si="67"/>
        <v>1.2024436932072498</v>
      </c>
      <c r="DR50" s="1">
        <f t="shared" si="67"/>
        <v>1.2326140889344046</v>
      </c>
      <c r="DS50" s="1">
        <f t="shared" si="67"/>
        <v>1.2627349821105154</v>
      </c>
      <c r="DT50" s="1">
        <f t="shared" si="67"/>
        <v>1.442453330859578</v>
      </c>
      <c r="DU50" s="1">
        <f t="shared" si="67"/>
        <v>1.4722437806350497</v>
      </c>
      <c r="DV50" s="1">
        <f t="shared" si="67"/>
        <v>1.5613470804036653</v>
      </c>
      <c r="DW50" s="1">
        <f t="shared" si="67"/>
        <v>1.855604088517984</v>
      </c>
      <c r="DX50" s="1">
        <f t="shared" si="67"/>
        <v>2.145969109985809</v>
      </c>
      <c r="DY50" s="1">
        <f t="shared" si="67"/>
        <v>2.432838392804566</v>
      </c>
      <c r="DZ50" s="1">
        <f t="shared" si="67"/>
        <v>2.716552467645431</v>
      </c>
      <c r="EA50" s="1">
        <f t="shared" si="67"/>
        <v>2.997405107565712</v>
      </c>
      <c r="EB50" s="1">
        <f t="shared" si="67"/>
        <v>3.2756505921555674</v>
      </c>
      <c r="EC50" s="1">
        <f t="shared" si="67"/>
        <v>3.551509640841893</v>
      </c>
      <c r="ED50" s="1">
        <f t="shared" si="13"/>
        <v>0.61972062836526</v>
      </c>
      <c r="EE50" s="1">
        <v>0.5522642175036975</v>
      </c>
      <c r="EF50" s="1">
        <v>4.843697883455024</v>
      </c>
      <c r="EG50" s="1">
        <f t="shared" si="14"/>
        <v>3.5439492585860863</v>
      </c>
      <c r="EH50" s="1">
        <f t="shared" si="14"/>
        <v>4.217813280565816</v>
      </c>
      <c r="EI50" s="1">
        <f t="shared" si="67"/>
        <v>1.2548093539324885</v>
      </c>
      <c r="EJ50" s="1">
        <f t="shared" si="67"/>
        <v>0.9999225973189138</v>
      </c>
      <c r="EK50" s="1">
        <f t="shared" si="67"/>
        <v>0.6423296661569602</v>
      </c>
      <c r="EL50" s="1">
        <f t="shared" si="67"/>
        <v>3.5943192146863536</v>
      </c>
      <c r="EM50" s="1">
        <f t="shared" si="67"/>
        <v>0.8272137539571502</v>
      </c>
      <c r="EN50" s="1">
        <f t="shared" si="67"/>
        <v>0.35272970073469423</v>
      </c>
      <c r="EO50" s="1">
        <f t="shared" si="67"/>
        <v>1.6261718691702813</v>
      </c>
      <c r="EP50" s="1">
        <f t="shared" si="67"/>
        <v>1.6662788169253033</v>
      </c>
      <c r="EQ50" s="1">
        <f t="shared" si="67"/>
        <v>1.6057375810103391</v>
      </c>
      <c r="ER50" s="1">
        <v>0.9469510266985196</v>
      </c>
      <c r="ES50" s="37">
        <v>1.7392776604329432</v>
      </c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G50" s="10"/>
      <c r="FH50" s="10"/>
      <c r="FI50" s="10"/>
    </row>
    <row r="51" spans="12:71" ht="15.75">
      <c r="L51" s="37"/>
      <c r="P51" s="37"/>
      <c r="R51" s="37"/>
      <c r="T51" s="37"/>
      <c r="V51" s="37"/>
      <c r="AA51" s="37"/>
      <c r="AC51" s="37"/>
      <c r="BR51" s="37"/>
      <c r="BS51" s="37"/>
    </row>
    <row r="52" spans="1:71" ht="15.75">
      <c r="A52" s="1">
        <v>0.88701</v>
      </c>
      <c r="B52" s="34" t="s">
        <v>527</v>
      </c>
      <c r="L52" s="37"/>
      <c r="P52" s="37"/>
      <c r="R52" s="37"/>
      <c r="T52" s="37"/>
      <c r="V52" s="37"/>
      <c r="AA52" s="37"/>
      <c r="AC52" s="37"/>
      <c r="BR52" s="37"/>
      <c r="BS52" s="37"/>
    </row>
    <row r="53" spans="1:71" ht="15.75">
      <c r="A53" s="1">
        <v>1.5054</v>
      </c>
      <c r="B53" s="1" t="s">
        <v>528</v>
      </c>
      <c r="L53" s="37"/>
      <c r="P53" s="37"/>
      <c r="R53" s="37"/>
      <c r="T53" s="37"/>
      <c r="V53" s="37"/>
      <c r="AA53" s="37"/>
      <c r="AC53" s="37"/>
      <c r="BR53" s="37"/>
      <c r="BS53" s="37"/>
    </row>
    <row r="54" spans="1:71" ht="15.75">
      <c r="A54" s="1">
        <v>0.8227</v>
      </c>
      <c r="B54" s="1" t="s">
        <v>529</v>
      </c>
      <c r="L54" s="37"/>
      <c r="P54" s="37"/>
      <c r="R54" s="37"/>
      <c r="T54" s="37"/>
      <c r="V54" s="37"/>
      <c r="AA54" s="37"/>
      <c r="AC54" s="37"/>
      <c r="BR54" s="37"/>
      <c r="BS54" s="37"/>
    </row>
    <row r="55" spans="1:71" ht="15.75">
      <c r="A55" s="1">
        <v>-18</v>
      </c>
      <c r="B55" s="1" t="s">
        <v>530</v>
      </c>
      <c r="L55" s="37"/>
      <c r="P55" s="37"/>
      <c r="R55" s="37"/>
      <c r="T55" s="37"/>
      <c r="V55" s="37"/>
      <c r="AA55" s="37"/>
      <c r="AC55" s="37"/>
      <c r="BR55" s="37"/>
      <c r="BS55" s="37"/>
    </row>
    <row r="56" spans="12:71" ht="15.75">
      <c r="L56" s="37"/>
      <c r="P56" s="37"/>
      <c r="R56" s="37"/>
      <c r="T56" s="37"/>
      <c r="V56" s="37"/>
      <c r="AA56" s="37"/>
      <c r="AC56" s="37"/>
      <c r="BR56" s="37"/>
      <c r="BS56" s="37"/>
    </row>
    <row r="57" spans="1:71" ht="15.75">
      <c r="A57" s="1" t="s">
        <v>595</v>
      </c>
      <c r="L57" s="37"/>
      <c r="P57" s="37"/>
      <c r="R57" s="37"/>
      <c r="T57" s="37"/>
      <c r="V57" s="37"/>
      <c r="AA57" s="37"/>
      <c r="AC57" s="37"/>
      <c r="BR57" s="37"/>
      <c r="BS57" s="37"/>
    </row>
    <row r="58" spans="1:165" s="10" customFormat="1" ht="15.75">
      <c r="A58" s="10" t="s">
        <v>419</v>
      </c>
      <c r="B58" s="10" t="s">
        <v>178</v>
      </c>
      <c r="C58" s="10" t="s">
        <v>542</v>
      </c>
      <c r="D58" s="10" t="s">
        <v>541</v>
      </c>
      <c r="E58" s="10" t="s">
        <v>418</v>
      </c>
      <c r="F58" s="10" t="s">
        <v>24</v>
      </c>
      <c r="G58" s="10" t="s">
        <v>420</v>
      </c>
      <c r="H58" s="10" t="s">
        <v>208</v>
      </c>
      <c r="I58" s="10" t="s">
        <v>206</v>
      </c>
      <c r="J58" s="10" t="s">
        <v>207</v>
      </c>
      <c r="K58" s="10" t="s">
        <v>421</v>
      </c>
      <c r="L58" s="37"/>
      <c r="M58" s="10" t="s">
        <v>209</v>
      </c>
      <c r="N58" s="10" t="s">
        <v>210</v>
      </c>
      <c r="O58" s="10" t="s">
        <v>422</v>
      </c>
      <c r="P58" s="37"/>
      <c r="Q58" s="10" t="s">
        <v>423</v>
      </c>
      <c r="R58" s="37"/>
      <c r="S58" s="10" t="s">
        <v>424</v>
      </c>
      <c r="T58" s="37"/>
      <c r="U58" s="10" t="s">
        <v>425</v>
      </c>
      <c r="V58" s="37"/>
      <c r="W58" s="10" t="s">
        <v>426</v>
      </c>
      <c r="X58" s="10" t="s">
        <v>265</v>
      </c>
      <c r="Y58" s="10" t="s">
        <v>268</v>
      </c>
      <c r="Z58" s="10" t="s">
        <v>427</v>
      </c>
      <c r="AA58" s="37"/>
      <c r="AB58" s="10" t="s">
        <v>428</v>
      </c>
      <c r="AC58" s="37"/>
      <c r="AD58" s="10" t="s">
        <v>429</v>
      </c>
      <c r="AE58" s="10" t="s">
        <v>543</v>
      </c>
      <c r="AF58" s="10" t="s">
        <v>432</v>
      </c>
      <c r="AG58" s="10" t="s">
        <v>139</v>
      </c>
      <c r="AH58" s="10" t="s">
        <v>146</v>
      </c>
      <c r="AI58" s="10" t="s">
        <v>147</v>
      </c>
      <c r="AJ58" s="10" t="s">
        <v>148</v>
      </c>
      <c r="AK58" s="10" t="s">
        <v>149</v>
      </c>
      <c r="AL58" s="10" t="s">
        <v>150</v>
      </c>
      <c r="AM58" s="10" t="s">
        <v>151</v>
      </c>
      <c r="AN58" s="10" t="s">
        <v>152</v>
      </c>
      <c r="AO58" s="10" t="s">
        <v>153</v>
      </c>
      <c r="AP58" s="10" t="s">
        <v>154</v>
      </c>
      <c r="AQ58" s="10" t="s">
        <v>155</v>
      </c>
      <c r="AR58" s="10" t="s">
        <v>160</v>
      </c>
      <c r="AS58" s="10" t="s">
        <v>381</v>
      </c>
      <c r="AT58" s="10" t="s">
        <v>382</v>
      </c>
      <c r="AU58" s="10" t="s">
        <v>383</v>
      </c>
      <c r="AV58" s="10" t="s">
        <v>384</v>
      </c>
      <c r="AW58" s="10" t="s">
        <v>161</v>
      </c>
      <c r="AX58" s="10" t="s">
        <v>385</v>
      </c>
      <c r="AY58" s="10" t="s">
        <v>386</v>
      </c>
      <c r="AZ58" s="10" t="s">
        <v>387</v>
      </c>
      <c r="BA58" s="10" t="s">
        <v>388</v>
      </c>
      <c r="BB58" s="10" t="s">
        <v>162</v>
      </c>
      <c r="BC58" s="10" t="s">
        <v>554</v>
      </c>
      <c r="BD58" s="10" t="s">
        <v>556</v>
      </c>
      <c r="BE58" s="10" t="s">
        <v>156</v>
      </c>
      <c r="BF58" s="10" t="s">
        <v>137</v>
      </c>
      <c r="BG58" s="10" t="s">
        <v>138</v>
      </c>
      <c r="BH58" s="10" t="s">
        <v>140</v>
      </c>
      <c r="BI58" s="10" t="s">
        <v>141</v>
      </c>
      <c r="BJ58" s="10" t="s">
        <v>157</v>
      </c>
      <c r="BK58" s="10" t="s">
        <v>142</v>
      </c>
      <c r="BL58" s="10" t="s">
        <v>143</v>
      </c>
      <c r="BM58" s="10" t="s">
        <v>379</v>
      </c>
      <c r="BN58" s="10" t="s">
        <v>380</v>
      </c>
      <c r="BO58" s="10" t="s">
        <v>158</v>
      </c>
      <c r="BP58" s="10" t="s">
        <v>532</v>
      </c>
      <c r="BQ58" s="10" t="s">
        <v>430</v>
      </c>
      <c r="BR58" s="37"/>
      <c r="BS58" s="37"/>
      <c r="BT58" s="10" t="s">
        <v>566</v>
      </c>
      <c r="BU58" s="10" t="s">
        <v>568</v>
      </c>
      <c r="BV58" s="10" t="s">
        <v>570</v>
      </c>
      <c r="BW58" s="10" t="s">
        <v>572</v>
      </c>
      <c r="BX58" s="10" t="s">
        <v>534</v>
      </c>
      <c r="BY58" s="10" t="s">
        <v>535</v>
      </c>
      <c r="BZ58" s="10" t="s">
        <v>536</v>
      </c>
      <c r="CA58" s="10" t="s">
        <v>537</v>
      </c>
      <c r="CB58" s="10" t="s">
        <v>538</v>
      </c>
      <c r="CC58" s="10" t="s">
        <v>563</v>
      </c>
      <c r="CD58" s="10" t="s">
        <v>561</v>
      </c>
      <c r="CE58" s="10" t="s">
        <v>262</v>
      </c>
      <c r="CF58" s="10" t="s">
        <v>299</v>
      </c>
      <c r="CG58" s="10" t="s">
        <v>164</v>
      </c>
      <c r="CH58" s="10" t="s">
        <v>159</v>
      </c>
      <c r="CI58" s="10" t="s">
        <v>25</v>
      </c>
      <c r="CJ58" s="10" t="s">
        <v>226</v>
      </c>
      <c r="CK58" s="10" t="s">
        <v>549</v>
      </c>
      <c r="CL58" s="10" t="s">
        <v>551</v>
      </c>
      <c r="CM58" s="10" t="s">
        <v>552</v>
      </c>
      <c r="CN58" s="10" t="s">
        <v>26</v>
      </c>
      <c r="CO58" s="10" t="s">
        <v>452</v>
      </c>
      <c r="CP58" s="10" t="s">
        <v>163</v>
      </c>
      <c r="CQ58" s="10" t="s">
        <v>389</v>
      </c>
      <c r="CR58" s="10" t="s">
        <v>225</v>
      </c>
      <c r="CS58" s="10" t="s">
        <v>489</v>
      </c>
      <c r="CT58" s="10" t="s">
        <v>490</v>
      </c>
      <c r="CU58" s="10" t="s">
        <v>491</v>
      </c>
      <c r="CV58" s="10" t="s">
        <v>492</v>
      </c>
      <c r="CW58" s="10" t="s">
        <v>493</v>
      </c>
      <c r="CX58" s="10" t="s">
        <v>494</v>
      </c>
      <c r="CY58" s="10" t="s">
        <v>495</v>
      </c>
      <c r="CZ58" s="10" t="s">
        <v>496</v>
      </c>
      <c r="DA58" s="10" t="s">
        <v>497</v>
      </c>
      <c r="DB58" s="10" t="s">
        <v>165</v>
      </c>
      <c r="DC58" s="10" t="s">
        <v>557</v>
      </c>
      <c r="DD58" s="10" t="s">
        <v>559</v>
      </c>
      <c r="DE58" s="10" t="s">
        <v>591</v>
      </c>
      <c r="DF58" s="10" t="s">
        <v>580</v>
      </c>
      <c r="DG58" s="10" t="s">
        <v>574</v>
      </c>
      <c r="DH58" s="10" t="s">
        <v>576</v>
      </c>
      <c r="DI58" s="10" t="s">
        <v>582</v>
      </c>
      <c r="DJ58" s="10" t="s">
        <v>584</v>
      </c>
      <c r="DK58" s="10" t="s">
        <v>586</v>
      </c>
      <c r="DL58" s="10" t="s">
        <v>588</v>
      </c>
      <c r="DM58" s="10" t="s">
        <v>124</v>
      </c>
      <c r="DN58" s="10" t="s">
        <v>125</v>
      </c>
      <c r="DO58" s="10" t="s">
        <v>264</v>
      </c>
      <c r="DP58" s="10" t="s">
        <v>263</v>
      </c>
      <c r="DQ58" s="10" t="s">
        <v>214</v>
      </c>
      <c r="DR58" s="10" t="s">
        <v>213</v>
      </c>
      <c r="DS58" s="10" t="s">
        <v>126</v>
      </c>
      <c r="DT58" s="10" t="s">
        <v>212</v>
      </c>
      <c r="DU58" s="10" t="s">
        <v>211</v>
      </c>
      <c r="DV58" s="10" t="s">
        <v>127</v>
      </c>
      <c r="DW58" s="10" t="s">
        <v>128</v>
      </c>
      <c r="DX58" s="10" t="s">
        <v>129</v>
      </c>
      <c r="DY58" s="10" t="s">
        <v>130</v>
      </c>
      <c r="DZ58" s="10" t="s">
        <v>131</v>
      </c>
      <c r="EA58" s="10" t="s">
        <v>132</v>
      </c>
      <c r="EB58" s="10" t="s">
        <v>133</v>
      </c>
      <c r="EC58" s="10" t="s">
        <v>134</v>
      </c>
      <c r="ED58" s="10" t="s">
        <v>301</v>
      </c>
      <c r="EE58" s="10" t="s">
        <v>592</v>
      </c>
      <c r="EF58" s="10" t="s">
        <v>578</v>
      </c>
      <c r="EG58" s="10" t="s">
        <v>391</v>
      </c>
      <c r="EH58" s="10" t="s">
        <v>394</v>
      </c>
      <c r="EI58" s="10" t="s">
        <v>334</v>
      </c>
      <c r="EJ58" s="10" t="s">
        <v>270</v>
      </c>
      <c r="EK58" s="10" t="s">
        <v>274</v>
      </c>
      <c r="EL58" s="10" t="s">
        <v>272</v>
      </c>
      <c r="EM58" s="10" t="s">
        <v>276</v>
      </c>
      <c r="EN58" s="10" t="s">
        <v>278</v>
      </c>
      <c r="EO58" s="10" t="s">
        <v>4</v>
      </c>
      <c r="EP58" s="10" t="s">
        <v>6</v>
      </c>
      <c r="EQ58" s="10" t="s">
        <v>8</v>
      </c>
      <c r="ER58" s="10" t="s">
        <v>539</v>
      </c>
      <c r="ES58" s="48" t="s">
        <v>229</v>
      </c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</row>
    <row r="59" spans="1:149" ht="15.75">
      <c r="A59" s="1">
        <v>5</v>
      </c>
      <c r="B59" s="37">
        <f>(($A$77*B2)^$A$80+($A$78*B2^$A$79)^$A$80)^(1/$A$80)</f>
        <v>215.8468548029917</v>
      </c>
      <c r="C59" s="37">
        <f aca="true" t="shared" si="68" ref="C59:BW59">(($A$77*C2)^$A$80+($A$78*C2^$A$79)^$A$80)^(1/$A$80)</f>
        <v>227.80999752793738</v>
      </c>
      <c r="D59" s="37">
        <f t="shared" si="68"/>
        <v>223.0598169877873</v>
      </c>
      <c r="E59" s="37">
        <f t="shared" si="68"/>
        <v>209.9286167574237</v>
      </c>
      <c r="F59" s="37">
        <f t="shared" si="68"/>
        <v>213.21516967905342</v>
      </c>
      <c r="G59" s="37">
        <f t="shared" si="68"/>
        <v>216.47909796822032</v>
      </c>
      <c r="H59" s="37">
        <f t="shared" si="68"/>
        <v>217.1292000986911</v>
      </c>
      <c r="I59" s="37">
        <f t="shared" si="68"/>
        <v>219.7207557145192</v>
      </c>
      <c r="J59" s="37">
        <f t="shared" si="68"/>
        <v>221.01125951495948</v>
      </c>
      <c r="K59" s="37">
        <f t="shared" si="68"/>
        <v>222.94048208827945</v>
      </c>
      <c r="L59" s="37"/>
      <c r="M59" s="37">
        <f t="shared" si="68"/>
        <v>227.41187091117337</v>
      </c>
      <c r="N59" s="37">
        <f t="shared" si="68"/>
        <v>228.04723371331568</v>
      </c>
      <c r="O59" s="37">
        <f t="shared" si="68"/>
        <v>229.31542825506648</v>
      </c>
      <c r="P59" s="37"/>
      <c r="Q59" s="37">
        <f t="shared" si="68"/>
        <v>235.60638464055702</v>
      </c>
      <c r="R59" s="37"/>
      <c r="S59" s="37">
        <f t="shared" si="68"/>
        <v>241.8156125187313</v>
      </c>
      <c r="T59" s="37"/>
      <c r="U59" s="37">
        <f t="shared" si="68"/>
        <v>247.9452067941808</v>
      </c>
      <c r="V59" s="37"/>
      <c r="W59" s="37">
        <f t="shared" si="68"/>
        <v>253.99711362155645</v>
      </c>
      <c r="X59" s="37">
        <f t="shared" si="68"/>
        <v>256.99450552744696</v>
      </c>
      <c r="Y59" s="37">
        <f t="shared" si="68"/>
        <v>259.37890766509923</v>
      </c>
      <c r="Z59" s="37">
        <f t="shared" si="68"/>
        <v>259.97314561512957</v>
      </c>
      <c r="AA59" s="37"/>
      <c r="AB59" s="37">
        <f t="shared" si="68"/>
        <v>265.87499504793664</v>
      </c>
      <c r="AC59" s="37"/>
      <c r="AD59" s="37">
        <f t="shared" si="68"/>
        <v>271.7042453627853</v>
      </c>
      <c r="AE59" s="37">
        <f t="shared" si="68"/>
        <v>263.4567147882213</v>
      </c>
      <c r="AF59" s="37">
        <f t="shared" si="68"/>
        <v>215.05625595427512</v>
      </c>
      <c r="AG59" s="37">
        <f t="shared" si="68"/>
        <v>216.88339324090822</v>
      </c>
      <c r="AH59" s="37">
        <f t="shared" si="68"/>
        <v>218.7079377768994</v>
      </c>
      <c r="AI59" s="37">
        <f t="shared" si="68"/>
        <v>222.34926320725415</v>
      </c>
      <c r="AJ59" s="37">
        <f t="shared" si="68"/>
        <v>225.98027427828217</v>
      </c>
      <c r="AK59" s="37">
        <f t="shared" si="68"/>
        <v>229.6010307229669</v>
      </c>
      <c r="AL59" s="37">
        <f t="shared" si="68"/>
        <v>233.2116065207847</v>
      </c>
      <c r="AM59" s="37">
        <f t="shared" si="68"/>
        <v>236.81208706126372</v>
      </c>
      <c r="AN59" s="37">
        <f t="shared" si="68"/>
        <v>240.40256680760677</v>
      </c>
      <c r="AO59" s="37">
        <f t="shared" si="68"/>
        <v>243.98314736740892</v>
      </c>
      <c r="AP59" s="37">
        <f t="shared" si="68"/>
        <v>247.55393589623324</v>
      </c>
      <c r="AQ59" s="37">
        <f t="shared" si="68"/>
        <v>251.1150437744112</v>
      </c>
      <c r="AR59" s="37">
        <f t="shared" si="68"/>
        <v>330.4932086482995</v>
      </c>
      <c r="AS59" s="37">
        <f t="shared" si="68"/>
        <v>331.81675270706364</v>
      </c>
      <c r="AT59" s="37">
        <f t="shared" si="68"/>
        <v>333.1507722287677</v>
      </c>
      <c r="AU59" s="37">
        <f t="shared" si="68"/>
        <v>334.4947579770402</v>
      </c>
      <c r="AV59" s="37">
        <f t="shared" si="68"/>
        <v>335.84822913771904</v>
      </c>
      <c r="AW59" s="37">
        <f t="shared" si="68"/>
        <v>337.2107314021654</v>
      </c>
      <c r="AX59" s="37">
        <f t="shared" si="68"/>
        <v>338.5818352029105</v>
      </c>
      <c r="AY59" s="37">
        <f t="shared" si="68"/>
        <v>339.96113408772214</v>
      </c>
      <c r="AZ59" s="37">
        <f t="shared" si="68"/>
        <v>341.3482432195872</v>
      </c>
      <c r="BA59" s="37">
        <f t="shared" si="68"/>
        <v>342.7427979913997</v>
      </c>
      <c r="BB59" s="37">
        <f t="shared" si="68"/>
        <v>344.1444527452608</v>
      </c>
      <c r="BC59" s="37">
        <f t="shared" si="68"/>
        <v>226.14323174848315</v>
      </c>
      <c r="BD59" s="37">
        <f t="shared" si="68"/>
        <v>381.3873146054042</v>
      </c>
      <c r="BE59" s="37">
        <f t="shared" si="68"/>
        <v>266.6080228016047</v>
      </c>
      <c r="BF59" s="37">
        <f t="shared" si="68"/>
        <v>258.77073917575797</v>
      </c>
      <c r="BG59" s="37">
        <f t="shared" si="68"/>
        <v>250.87266035430486</v>
      </c>
      <c r="BH59" s="37">
        <f t="shared" si="68"/>
        <v>242.9110930825628</v>
      </c>
      <c r="BI59" s="37">
        <f t="shared" si="68"/>
        <v>234.8831127703404</v>
      </c>
      <c r="BJ59" s="37">
        <f t="shared" si="68"/>
        <v>226.78553261175878</v>
      </c>
      <c r="BK59" s="37">
        <f t="shared" si="68"/>
        <v>218.6148669853581</v>
      </c>
      <c r="BL59" s="37">
        <f t="shared" si="68"/>
        <v>210.36728775385257</v>
      </c>
      <c r="BM59" s="37">
        <f t="shared" si="68"/>
        <v>202.0385716646448</v>
      </c>
      <c r="BN59" s="37">
        <f t="shared" si="68"/>
        <v>193.6240364786959</v>
      </c>
      <c r="BO59" s="37">
        <f t="shared" si="68"/>
        <v>185.1184626572591</v>
      </c>
      <c r="BP59" s="37">
        <f t="shared" si="68"/>
        <v>242.9350377158588</v>
      </c>
      <c r="BQ59" s="37">
        <f t="shared" si="68"/>
        <v>195.56186635843363</v>
      </c>
      <c r="BR59" s="37"/>
      <c r="BS59" s="37"/>
      <c r="BT59" s="37">
        <f t="shared" si="68"/>
        <v>218.08915084902185</v>
      </c>
      <c r="BU59" s="37">
        <f t="shared" si="68"/>
        <v>212.43689496942798</v>
      </c>
      <c r="BV59" s="37">
        <f t="shared" si="68"/>
        <v>241.476706684188</v>
      </c>
      <c r="BW59" s="37">
        <f t="shared" si="68"/>
        <v>177.18661253291444</v>
      </c>
      <c r="BX59" s="37">
        <f aca="true" t="shared" si="69" ref="BX59:EI59">(($A$77*BX2)^$A$80+($A$78*BX2^$A$79)^$A$80)^(1/$A$80)</f>
        <v>229.6584420526585</v>
      </c>
      <c r="BY59" s="37">
        <f t="shared" si="69"/>
        <v>271.5722914411827</v>
      </c>
      <c r="BZ59" s="37">
        <f t="shared" si="69"/>
        <v>253.99790751543918</v>
      </c>
      <c r="CA59" s="37">
        <f t="shared" si="69"/>
        <v>405.57024928895714</v>
      </c>
      <c r="CB59" s="37">
        <f t="shared" si="69"/>
        <v>404.1744880486594</v>
      </c>
      <c r="CC59" s="37">
        <f t="shared" si="69"/>
        <v>519.2961626190153</v>
      </c>
      <c r="CD59" s="37">
        <f t="shared" si="69"/>
        <v>569.4372236044403</v>
      </c>
      <c r="CE59" s="37">
        <f t="shared" si="69"/>
        <v>356.33462742651864</v>
      </c>
      <c r="CF59" s="37">
        <f t="shared" si="69"/>
        <v>364.2412484751523</v>
      </c>
      <c r="CG59" s="37">
        <f t="shared" si="69"/>
        <v>251.1160835052252</v>
      </c>
      <c r="CH59" s="37">
        <f t="shared" si="69"/>
        <v>288.8152434585508</v>
      </c>
      <c r="CI59" s="37">
        <f t="shared" si="69"/>
        <v>223.53148812845635</v>
      </c>
      <c r="CJ59" s="37">
        <f t="shared" si="69"/>
        <v>248.91764439611592</v>
      </c>
      <c r="CK59" s="37">
        <f t="shared" si="69"/>
        <v>287.55813498884567</v>
      </c>
      <c r="CL59" s="37">
        <f t="shared" si="69"/>
        <v>567.1137248976104</v>
      </c>
      <c r="CM59" s="37">
        <f t="shared" si="69"/>
        <v>724.5156189205529</v>
      </c>
      <c r="CN59" s="37">
        <f t="shared" si="69"/>
        <v>283.36303290934376</v>
      </c>
      <c r="CO59" s="37">
        <f t="shared" si="69"/>
        <v>535.4412409563226</v>
      </c>
      <c r="CP59" s="37">
        <f t="shared" si="69"/>
        <v>458.4340342575979</v>
      </c>
      <c r="CQ59" s="37">
        <f t="shared" si="69"/>
        <v>472.79044938305975</v>
      </c>
      <c r="CR59" s="37">
        <f t="shared" si="69"/>
        <v>479.3102540536888</v>
      </c>
      <c r="CS59" s="37">
        <f t="shared" si="69"/>
        <v>496.0678376555753</v>
      </c>
      <c r="CT59" s="37">
        <f t="shared" si="69"/>
        <v>512.8845238978572</v>
      </c>
      <c r="CU59" s="37">
        <f t="shared" si="69"/>
        <v>529.7594825846519</v>
      </c>
      <c r="CV59" s="37">
        <f t="shared" si="69"/>
        <v>546.6918411188374</v>
      </c>
      <c r="CW59" s="37">
        <f t="shared" si="69"/>
        <v>563.6806933574337</v>
      </c>
      <c r="CX59" s="37">
        <f t="shared" si="69"/>
        <v>580.7251071137359</v>
      </c>
      <c r="CY59" s="37">
        <f t="shared" si="69"/>
        <v>597.8241305250307</v>
      </c>
      <c r="CZ59" s="37">
        <f t="shared" si="69"/>
        <v>614.9767974654857</v>
      </c>
      <c r="DA59" s="37">
        <f t="shared" si="69"/>
        <v>632.1821321523607</v>
      </c>
      <c r="DB59" s="37">
        <f t="shared" si="69"/>
        <v>649.4391530683744</v>
      </c>
      <c r="DC59" s="37">
        <f t="shared" si="69"/>
        <v>47.88608008870568</v>
      </c>
      <c r="DD59" s="37">
        <f t="shared" si="69"/>
        <v>33.273056391191815</v>
      </c>
      <c r="DE59" s="37">
        <f t="shared" si="69"/>
        <v>300.5363183390666</v>
      </c>
      <c r="DF59" s="37">
        <f t="shared" si="69"/>
        <v>326.9902552205486</v>
      </c>
      <c r="DG59" s="37">
        <f t="shared" si="69"/>
        <v>201.895605642299</v>
      </c>
      <c r="DH59" s="37">
        <f t="shared" si="69"/>
        <v>256.90863841536594</v>
      </c>
      <c r="DI59" s="37">
        <f t="shared" si="69"/>
        <v>188.29270774942847</v>
      </c>
      <c r="DJ59" s="37">
        <f t="shared" si="69"/>
        <v>227.68622066024054</v>
      </c>
      <c r="DK59" s="37">
        <f t="shared" si="69"/>
        <v>236.57491881454996</v>
      </c>
      <c r="DL59" s="37">
        <f t="shared" si="69"/>
        <v>169.77572502897962</v>
      </c>
      <c r="DM59" s="37">
        <f t="shared" si="69"/>
        <v>162.53349970423147</v>
      </c>
      <c r="DN59" s="37">
        <f t="shared" si="69"/>
        <v>166.42966625086152</v>
      </c>
      <c r="DO59" s="37">
        <f t="shared" si="69"/>
        <v>168.76306928438476</v>
      </c>
      <c r="DP59" s="37">
        <f t="shared" si="69"/>
        <v>169.15164010130042</v>
      </c>
      <c r="DQ59" s="37">
        <f t="shared" si="69"/>
        <v>169.54011477428728</v>
      </c>
      <c r="DR59" s="37">
        <f t="shared" si="69"/>
        <v>169.92849261668277</v>
      </c>
      <c r="DS59" s="37">
        <f t="shared" si="69"/>
        <v>170.316772960277</v>
      </c>
      <c r="DT59" s="37">
        <f t="shared" si="69"/>
        <v>172.64437234773266</v>
      </c>
      <c r="DU59" s="37">
        <f t="shared" si="69"/>
        <v>173.03195295348894</v>
      </c>
      <c r="DV59" s="37">
        <f t="shared" si="69"/>
        <v>174.1940793321053</v>
      </c>
      <c r="DW59" s="37">
        <f t="shared" si="69"/>
        <v>178.06102275824884</v>
      </c>
      <c r="DX59" s="37">
        <f t="shared" si="69"/>
        <v>181.91718201301606</v>
      </c>
      <c r="DY59" s="37">
        <f t="shared" si="69"/>
        <v>185.76224877683552</v>
      </c>
      <c r="DZ59" s="37">
        <f t="shared" si="69"/>
        <v>189.59600525481832</v>
      </c>
      <c r="EA59" s="37">
        <f t="shared" si="69"/>
        <v>193.41830646255158</v>
      </c>
      <c r="EB59" s="37">
        <f t="shared" si="69"/>
        <v>197.22906611666386</v>
      </c>
      <c r="EC59" s="37">
        <f t="shared" si="69"/>
        <v>201.02824533168263</v>
      </c>
      <c r="ED59" s="37">
        <f t="shared" si="69"/>
        <v>162.7178917139386</v>
      </c>
      <c r="EE59" s="37">
        <f t="shared" si="69"/>
        <v>126.41813897612582</v>
      </c>
      <c r="EF59" s="37">
        <f t="shared" si="69"/>
        <v>228.9874199641657</v>
      </c>
      <c r="EG59" s="37">
        <f t="shared" si="69"/>
        <v>248.6674925440596</v>
      </c>
      <c r="EH59" s="37">
        <f t="shared" si="69"/>
        <v>207.35952195490253</v>
      </c>
      <c r="EI59" s="37">
        <f t="shared" si="69"/>
        <v>338.66977233414616</v>
      </c>
      <c r="EJ59" s="37">
        <f aca="true" t="shared" si="70" ref="EJ59:ES59">(($A$77*EJ2)^$A$80+($A$78*EJ2^$A$79)^$A$80)^(1/$A$80)</f>
        <v>255.7912788178185</v>
      </c>
      <c r="EK59" s="37">
        <f t="shared" si="70"/>
        <v>130.77190311360974</v>
      </c>
      <c r="EL59" s="37">
        <f t="shared" si="70"/>
        <v>187.46880958591822</v>
      </c>
      <c r="EM59" s="37">
        <f t="shared" si="70"/>
        <v>223.35662263938485</v>
      </c>
      <c r="EN59" s="37">
        <f t="shared" si="70"/>
        <v>72.95816268565858</v>
      </c>
      <c r="EO59" s="37">
        <f t="shared" si="70"/>
        <v>443.0251739966057</v>
      </c>
      <c r="EP59" s="37">
        <f t="shared" si="70"/>
        <v>457.70432981502995</v>
      </c>
      <c r="EQ59" s="37">
        <f t="shared" si="70"/>
        <v>437.9031311245249</v>
      </c>
      <c r="ER59" s="37">
        <f t="shared" si="70"/>
        <v>295.72376598070684</v>
      </c>
      <c r="ES59" s="37">
        <f t="shared" si="70"/>
        <v>472.94749659024984</v>
      </c>
    </row>
    <row r="60" spans="1:149" ht="15.75">
      <c r="A60" s="1">
        <v>10</v>
      </c>
      <c r="B60" s="37">
        <f aca="true" t="shared" si="71" ref="B60:BV60">(($A$77*B3)^$A$80+($A$78*B3^$A$79)^$A$80)^(1/$A$80)</f>
        <v>59.54818684871374</v>
      </c>
      <c r="C60" s="37">
        <f t="shared" si="71"/>
        <v>43.473686807862634</v>
      </c>
      <c r="D60" s="37">
        <f t="shared" si="71"/>
        <v>42.561483149445614</v>
      </c>
      <c r="E60" s="37">
        <f t="shared" si="71"/>
        <v>40.03787851855049</v>
      </c>
      <c r="F60" s="37">
        <f t="shared" si="71"/>
        <v>52.20837244253152</v>
      </c>
      <c r="G60" s="37">
        <f t="shared" si="71"/>
        <v>63.692596819562525</v>
      </c>
      <c r="H60" s="37">
        <f t="shared" si="71"/>
        <v>65.92429994998494</v>
      </c>
      <c r="I60" s="37">
        <f t="shared" si="71"/>
        <v>74.66718308434216</v>
      </c>
      <c r="J60" s="37">
        <f t="shared" si="71"/>
        <v>78.93871170091396</v>
      </c>
      <c r="K60" s="37">
        <f t="shared" si="71"/>
        <v>85.23480942854037</v>
      </c>
      <c r="L60" s="37"/>
      <c r="M60" s="37">
        <f t="shared" si="71"/>
        <v>99.47095998595105</v>
      </c>
      <c r="N60" s="37">
        <f t="shared" si="71"/>
        <v>101.45818847093857</v>
      </c>
      <c r="O60" s="37">
        <f t="shared" si="71"/>
        <v>105.4008406732161</v>
      </c>
      <c r="P60" s="37"/>
      <c r="Q60" s="37">
        <f t="shared" si="71"/>
        <v>124.54002050627041</v>
      </c>
      <c r="R60" s="37"/>
      <c r="S60" s="37">
        <f t="shared" si="71"/>
        <v>142.85890177533943</v>
      </c>
      <c r="T60" s="37"/>
      <c r="U60" s="37">
        <f t="shared" si="71"/>
        <v>160.4942332922727</v>
      </c>
      <c r="V60" s="37"/>
      <c r="W60" s="37">
        <f t="shared" si="71"/>
        <v>177.5432183254108</v>
      </c>
      <c r="X60" s="37">
        <f t="shared" si="71"/>
        <v>185.87122223314876</v>
      </c>
      <c r="Y60" s="37">
        <f t="shared" si="71"/>
        <v>192.44633344254763</v>
      </c>
      <c r="Z60" s="37">
        <f t="shared" si="71"/>
        <v>194.07844054425888</v>
      </c>
      <c r="AB60" s="37">
        <f t="shared" si="71"/>
        <v>210.15610335091307</v>
      </c>
      <c r="AC60" s="37"/>
      <c r="AD60" s="37">
        <f t="shared" si="71"/>
        <v>225.82095793553478</v>
      </c>
      <c r="AE60" s="37">
        <f t="shared" si="71"/>
        <v>50.5096332249944</v>
      </c>
      <c r="AF60" s="37">
        <f t="shared" si="71"/>
        <v>41.186592574820644</v>
      </c>
      <c r="AG60" s="37">
        <f t="shared" si="71"/>
        <v>49.60050344923356</v>
      </c>
      <c r="AH60" s="37">
        <f t="shared" si="71"/>
        <v>57.62988923675479</v>
      </c>
      <c r="AI60" s="37">
        <f t="shared" si="71"/>
        <v>72.81392361883654</v>
      </c>
      <c r="AJ60" s="37">
        <f t="shared" si="71"/>
        <v>87.10070414278289</v>
      </c>
      <c r="AK60" s="37">
        <f t="shared" si="71"/>
        <v>100.689180683875</v>
      </c>
      <c r="AL60" s="37">
        <f t="shared" si="71"/>
        <v>113.70744979736388</v>
      </c>
      <c r="AM60" s="37">
        <f t="shared" si="71"/>
        <v>126.24558996503013</v>
      </c>
      <c r="AN60" s="37">
        <f t="shared" si="71"/>
        <v>138.3706694104297</v>
      </c>
      <c r="AO60" s="37">
        <f t="shared" si="71"/>
        <v>150.1346734155913</v>
      </c>
      <c r="AP60" s="37">
        <f t="shared" si="71"/>
        <v>161.5791176713755</v>
      </c>
      <c r="AQ60" s="37">
        <f t="shared" si="71"/>
        <v>172.73792910013063</v>
      </c>
      <c r="AR60" s="37">
        <f t="shared" si="71"/>
        <v>67.53504528949534</v>
      </c>
      <c r="AS60" s="37">
        <f t="shared" si="71"/>
        <v>74.68977260571077</v>
      </c>
      <c r="AT60" s="37">
        <f t="shared" si="71"/>
        <v>81.6524598027833</v>
      </c>
      <c r="AU60" s="37">
        <f t="shared" si="71"/>
        <v>88.44546160873793</v>
      </c>
      <c r="AV60" s="37">
        <f t="shared" si="71"/>
        <v>95.08658723871417</v>
      </c>
      <c r="AW60" s="37">
        <f t="shared" si="71"/>
        <v>101.59038763624919</v>
      </c>
      <c r="AX60" s="37">
        <f t="shared" si="71"/>
        <v>107.96899149490477</v>
      </c>
      <c r="AY60" s="37">
        <f t="shared" si="71"/>
        <v>114.23267381462055</v>
      </c>
      <c r="AZ60" s="37">
        <f t="shared" si="71"/>
        <v>120.39025702585545</v>
      </c>
      <c r="BA60" s="37">
        <f t="shared" si="71"/>
        <v>126.44940262392221</v>
      </c>
      <c r="BB60" s="37">
        <f t="shared" si="71"/>
        <v>132.41682859446857</v>
      </c>
      <c r="BC60" s="37">
        <f t="shared" si="71"/>
        <v>43.370893564574395</v>
      </c>
      <c r="BD60" s="37">
        <f t="shared" si="71"/>
        <v>79.79206240844589</v>
      </c>
      <c r="BE60" s="37">
        <f t="shared" si="71"/>
        <v>53.97275330191749</v>
      </c>
      <c r="BF60" s="37">
        <f t="shared" si="71"/>
        <v>52.208399765755765</v>
      </c>
      <c r="BG60" s="37">
        <f t="shared" si="71"/>
        <v>50.42848815068938</v>
      </c>
      <c r="BH60" s="37">
        <f t="shared" si="71"/>
        <v>48.632168436045156</v>
      </c>
      <c r="BI60" s="37">
        <f t="shared" si="71"/>
        <v>46.81849135504379</v>
      </c>
      <c r="BJ60" s="37">
        <f t="shared" si="71"/>
        <v>44.98638909284607</v>
      </c>
      <c r="BK60" s="37">
        <f t="shared" si="71"/>
        <v>43.13465063427437</v>
      </c>
      <c r="BL60" s="37">
        <f t="shared" si="71"/>
        <v>41.26188986387753</v>
      </c>
      <c r="BM60" s="37">
        <f t="shared" si="71"/>
        <v>39.366503730303435</v>
      </c>
      <c r="BN60" s="37">
        <f t="shared" si="71"/>
        <v>37.44661664341073</v>
      </c>
      <c r="BO60" s="37">
        <f t="shared" si="71"/>
        <v>35.50000563778208</v>
      </c>
      <c r="BP60" s="37">
        <f t="shared" si="71"/>
        <v>48.6820860578134</v>
      </c>
      <c r="BQ60" s="37">
        <f t="shared" si="71"/>
        <v>37.73174953415588</v>
      </c>
      <c r="BR60" s="37"/>
      <c r="BS60" s="37"/>
      <c r="BT60" s="37">
        <f t="shared" si="71"/>
        <v>41.78848627403506</v>
      </c>
      <c r="BU60" s="37">
        <f t="shared" si="71"/>
        <v>40.697480492850474</v>
      </c>
      <c r="BV60" s="37">
        <f t="shared" si="71"/>
        <v>46.29759623898598</v>
      </c>
      <c r="BW60" s="37">
        <f aca="true" t="shared" si="72" ref="BW60:EH60">(($A$77*BW3)^$A$80+($A$78*BW3^$A$79)^$A$80)^(1/$A$80)</f>
        <v>33.900650856395195</v>
      </c>
      <c r="BX60" s="37">
        <f t="shared" si="72"/>
        <v>43.95038357507924</v>
      </c>
      <c r="BY60" s="37">
        <f t="shared" si="72"/>
        <v>162.23823002916387</v>
      </c>
      <c r="BZ60" s="37">
        <f t="shared" si="72"/>
        <v>144.39289483173548</v>
      </c>
      <c r="CA60" s="37">
        <f t="shared" si="72"/>
        <v>84.02552810464468</v>
      </c>
      <c r="CB60" s="37">
        <f t="shared" si="72"/>
        <v>146.3752803129265</v>
      </c>
      <c r="CC60" s="37">
        <f t="shared" si="72"/>
        <v>112.04637554909529</v>
      </c>
      <c r="CD60" s="37">
        <f t="shared" si="72"/>
        <v>120.74721189042086</v>
      </c>
      <c r="CE60" s="37">
        <f t="shared" si="72"/>
        <v>74.08560151215919</v>
      </c>
      <c r="CF60" s="37">
        <f t="shared" si="72"/>
        <v>75.69697397166064</v>
      </c>
      <c r="CG60" s="37">
        <f t="shared" si="72"/>
        <v>272.1388172241401</v>
      </c>
      <c r="CH60" s="37">
        <f t="shared" si="72"/>
        <v>311.1117290457348</v>
      </c>
      <c r="CI60" s="37">
        <f t="shared" si="72"/>
        <v>42.49775147850906</v>
      </c>
      <c r="CJ60" s="37">
        <f t="shared" si="72"/>
        <v>47.48268919749782</v>
      </c>
      <c r="CK60" s="37">
        <f t="shared" si="72"/>
        <v>306.53620669966415</v>
      </c>
      <c r="CL60" s="37">
        <f t="shared" si="72"/>
        <v>241.03428380676556</v>
      </c>
      <c r="CM60" s="37">
        <f t="shared" si="72"/>
        <v>160.90231732670338</v>
      </c>
      <c r="CN60" s="37">
        <f t="shared" si="72"/>
        <v>55.739570779714356</v>
      </c>
      <c r="CO60" s="37">
        <f t="shared" si="72"/>
        <v>263.6080789981594</v>
      </c>
      <c r="CP60" s="37">
        <f t="shared" si="72"/>
        <v>295.70300577640785</v>
      </c>
      <c r="CQ60" s="37">
        <f t="shared" si="72"/>
        <v>326.1410950921259</v>
      </c>
      <c r="CR60" s="37">
        <f t="shared" si="72"/>
        <v>565.0451030909527</v>
      </c>
      <c r="CS60" s="37">
        <f t="shared" si="72"/>
        <v>582.0441069773071</v>
      </c>
      <c r="CT60" s="37">
        <f t="shared" si="72"/>
        <v>599.1066080563226</v>
      </c>
      <c r="CU60" s="37">
        <f t="shared" si="72"/>
        <v>616.2312736699492</v>
      </c>
      <c r="CV60" s="37">
        <f t="shared" si="72"/>
        <v>633.4167822805342</v>
      </c>
      <c r="CW60" s="37">
        <f t="shared" si="72"/>
        <v>650.6618257218774</v>
      </c>
      <c r="CX60" s="37">
        <f t="shared" si="72"/>
        <v>667.9651110491366</v>
      </c>
      <c r="CY60" s="37">
        <f t="shared" si="72"/>
        <v>685.3253620488091</v>
      </c>
      <c r="CZ60" s="37">
        <f t="shared" si="72"/>
        <v>702.7413204601752</v>
      </c>
      <c r="DA60" s="37">
        <f t="shared" si="72"/>
        <v>720.2117469514529</v>
      </c>
      <c r="DB60" s="37">
        <f t="shared" si="72"/>
        <v>737.7354218872306</v>
      </c>
      <c r="DC60" s="37">
        <f t="shared" si="72"/>
        <v>7.364025851734773</v>
      </c>
      <c r="DD60" s="37">
        <f t="shared" si="72"/>
        <v>4.761601047485075</v>
      </c>
      <c r="DE60" s="37">
        <f t="shared" si="72"/>
        <v>61.55761122804014</v>
      </c>
      <c r="DF60" s="37">
        <f t="shared" si="72"/>
        <v>66.71098893473905</v>
      </c>
      <c r="DG60" s="37">
        <f t="shared" si="72"/>
        <v>38.655335135023016</v>
      </c>
      <c r="DH60" s="37">
        <f t="shared" si="72"/>
        <v>51.38382588914566</v>
      </c>
      <c r="DI60" s="37">
        <f t="shared" si="72"/>
        <v>36.0336685099661</v>
      </c>
      <c r="DJ60" s="37">
        <f t="shared" si="72"/>
        <v>45.01660487982876</v>
      </c>
      <c r="DK60" s="37">
        <f t="shared" si="72"/>
        <v>46.90817822520266</v>
      </c>
      <c r="DL60" s="37">
        <f t="shared" si="72"/>
        <v>32.41206150460499</v>
      </c>
      <c r="DM60" s="37">
        <f t="shared" si="72"/>
        <v>30.85927522808647</v>
      </c>
      <c r="DN60" s="37">
        <f t="shared" si="72"/>
        <v>50.550053656681555</v>
      </c>
      <c r="DO60" s="37">
        <f t="shared" si="72"/>
        <v>61.35238777866887</v>
      </c>
      <c r="DP60" s="37">
        <f t="shared" si="72"/>
        <v>63.09962448471606</v>
      </c>
      <c r="DQ60" s="37">
        <f t="shared" si="72"/>
        <v>64.83332028276294</v>
      </c>
      <c r="DR60" s="37">
        <f t="shared" si="72"/>
        <v>66.5539848938886</v>
      </c>
      <c r="DS60" s="37">
        <f t="shared" si="72"/>
        <v>68.26209134250958</v>
      </c>
      <c r="DT60" s="37">
        <f t="shared" si="72"/>
        <v>78.26976792700222</v>
      </c>
      <c r="DU60" s="37">
        <f t="shared" si="72"/>
        <v>79.90083977932228</v>
      </c>
      <c r="DV60" s="37">
        <f t="shared" si="72"/>
        <v>84.7368256785958</v>
      </c>
      <c r="DW60" s="37">
        <f t="shared" si="72"/>
        <v>100.30688018260962</v>
      </c>
      <c r="DX60" s="37">
        <f t="shared" si="72"/>
        <v>115.16735327418306</v>
      </c>
      <c r="DY60" s="37">
        <f t="shared" si="72"/>
        <v>129.44776319364985</v>
      </c>
      <c r="DZ60" s="37">
        <f t="shared" si="72"/>
        <v>143.24066326622523</v>
      </c>
      <c r="EA60" s="37">
        <f t="shared" si="72"/>
        <v>156.61553748744882</v>
      </c>
      <c r="EB60" s="37">
        <f t="shared" si="72"/>
        <v>169.6264351556211</v>
      </c>
      <c r="EC60" s="37">
        <f t="shared" si="72"/>
        <v>182.31654101651884</v>
      </c>
      <c r="ED60" s="37">
        <f t="shared" si="72"/>
        <v>31.036973763882457</v>
      </c>
      <c r="EE60" s="37">
        <f t="shared" si="72"/>
        <v>23.39647113876571</v>
      </c>
      <c r="EF60" s="37">
        <f t="shared" si="72"/>
        <v>236.79179634231656</v>
      </c>
      <c r="EG60" s="37">
        <f t="shared" si="72"/>
        <v>186.29829867838166</v>
      </c>
      <c r="EH60" s="37">
        <f t="shared" si="72"/>
        <v>209.4823091489286</v>
      </c>
      <c r="EI60" s="37">
        <f aca="true" t="shared" si="73" ref="EI60:ES60">(($A$77*EI3)^$A$80+($A$78*EI3^$A$79)^$A$80)^(1/$A$80)</f>
        <v>71.86952438537091</v>
      </c>
      <c r="EJ60" s="37">
        <f t="shared" si="73"/>
        <v>52.99758915351533</v>
      </c>
      <c r="EK60" s="37">
        <f t="shared" si="73"/>
        <v>24.055051974573498</v>
      </c>
      <c r="EL60" s="37">
        <f t="shared" si="73"/>
        <v>180.23461034665493</v>
      </c>
      <c r="EM60" s="37">
        <f t="shared" si="73"/>
        <v>46.23446761902871</v>
      </c>
      <c r="EN60" s="37">
        <f t="shared" si="73"/>
        <v>13.012794848181752</v>
      </c>
      <c r="EO60" s="37">
        <f t="shared" si="73"/>
        <v>93.31482564515491</v>
      </c>
      <c r="EP60" s="37">
        <f t="shared" si="73"/>
        <v>96.34474909833213</v>
      </c>
      <c r="EQ60" s="37">
        <f t="shared" si="73"/>
        <v>92.26886177773792</v>
      </c>
      <c r="ER60" s="37">
        <f t="shared" si="73"/>
        <v>60.122134545373974</v>
      </c>
      <c r="ES60" s="37">
        <f t="shared" si="73"/>
        <v>100.50906414377053</v>
      </c>
    </row>
    <row r="61" spans="1:149" ht="15.75">
      <c r="A61" s="1">
        <v>15</v>
      </c>
      <c r="B61" s="37">
        <f aca="true" t="shared" si="74" ref="B61:BV61">(($A$77*B4)^$A$80+($A$78*B4^$A$79)^$A$80)^(1/$A$80)</f>
        <v>22.71424513977051</v>
      </c>
      <c r="C61" s="37">
        <f t="shared" si="74"/>
        <v>15.589959712311959</v>
      </c>
      <c r="D61" s="37">
        <f t="shared" si="74"/>
        <v>15.224893014164957</v>
      </c>
      <c r="E61" s="37">
        <f t="shared" si="74"/>
        <v>14.213739417746552</v>
      </c>
      <c r="F61" s="37">
        <f t="shared" si="74"/>
        <v>19.55960196452622</v>
      </c>
      <c r="G61" s="37">
        <f t="shared" si="74"/>
        <v>24.482526094453082</v>
      </c>
      <c r="H61" s="37">
        <f t="shared" si="74"/>
        <v>25.427621381582068</v>
      </c>
      <c r="I61" s="37">
        <f t="shared" si="74"/>
        <v>29.103829853359155</v>
      </c>
      <c r="J61" s="37">
        <f t="shared" si="74"/>
        <v>30.88794409397554</v>
      </c>
      <c r="K61" s="37">
        <f t="shared" si="74"/>
        <v>33.507192680799044</v>
      </c>
      <c r="L61" s="37"/>
      <c r="M61" s="37">
        <f t="shared" si="74"/>
        <v>39.39783848501062</v>
      </c>
      <c r="N61" s="37">
        <f t="shared" si="74"/>
        <v>40.2176174358405</v>
      </c>
      <c r="O61" s="37">
        <f t="shared" si="74"/>
        <v>41.84270121437933</v>
      </c>
      <c r="P61" s="37"/>
      <c r="Q61" s="37">
        <f t="shared" si="74"/>
        <v>49.71254840298956</v>
      </c>
      <c r="R61" s="37"/>
      <c r="S61" s="37">
        <f t="shared" si="74"/>
        <v>57.226361369819074</v>
      </c>
      <c r="T61" s="37"/>
      <c r="U61" s="37">
        <f t="shared" si="74"/>
        <v>64.4497405657246</v>
      </c>
      <c r="V61" s="37"/>
      <c r="W61" s="37">
        <f t="shared" si="74"/>
        <v>71.42686172528471</v>
      </c>
      <c r="X61" s="37">
        <f t="shared" si="74"/>
        <v>74.8334065806363</v>
      </c>
      <c r="Y61" s="37">
        <f t="shared" si="74"/>
        <v>77.52232795691177</v>
      </c>
      <c r="Z61" s="37">
        <f t="shared" si="74"/>
        <v>78.1897100370195</v>
      </c>
      <c r="AB61" s="37">
        <f t="shared" si="74"/>
        <v>84.76259002361118</v>
      </c>
      <c r="AC61" s="37"/>
      <c r="AD61" s="37">
        <f t="shared" si="74"/>
        <v>91.16461831794801</v>
      </c>
      <c r="AE61" s="37">
        <f t="shared" si="74"/>
        <v>18.410635457747894</v>
      </c>
      <c r="AF61" s="37">
        <f t="shared" si="74"/>
        <v>14.690004611614372</v>
      </c>
      <c r="AG61" s="37">
        <f t="shared" si="74"/>
        <v>18.397467526497078</v>
      </c>
      <c r="AH61" s="37">
        <f t="shared" si="74"/>
        <v>21.874099403815972</v>
      </c>
      <c r="AI61" s="37">
        <f t="shared" si="74"/>
        <v>28.311507057630994</v>
      </c>
      <c r="AJ61" s="37">
        <f t="shared" si="74"/>
        <v>34.2709981789372</v>
      </c>
      <c r="AK61" s="37">
        <f t="shared" si="74"/>
        <v>39.89467235267614</v>
      </c>
      <c r="AL61" s="37">
        <f t="shared" si="74"/>
        <v>45.2598715515076</v>
      </c>
      <c r="AM61" s="37">
        <f t="shared" si="74"/>
        <v>50.41452201600179</v>
      </c>
      <c r="AN61" s="37">
        <f t="shared" si="74"/>
        <v>55.391526864971894</v>
      </c>
      <c r="AO61" s="37">
        <f t="shared" si="74"/>
        <v>60.21511499519986</v>
      </c>
      <c r="AP61" s="37">
        <f t="shared" si="74"/>
        <v>64.90400466039486</v>
      </c>
      <c r="AQ61" s="37">
        <f t="shared" si="74"/>
        <v>69.47315724796243</v>
      </c>
      <c r="AR61" s="37">
        <f t="shared" si="74"/>
        <v>25.668406116436817</v>
      </c>
      <c r="AS61" s="37">
        <f t="shared" si="74"/>
        <v>28.690319103067853</v>
      </c>
      <c r="AT61" s="37">
        <f t="shared" si="74"/>
        <v>31.608975020863024</v>
      </c>
      <c r="AU61" s="37">
        <f t="shared" si="74"/>
        <v>34.441365236272816</v>
      </c>
      <c r="AV61" s="37">
        <f t="shared" si="74"/>
        <v>37.199837383388555</v>
      </c>
      <c r="AW61" s="37">
        <f t="shared" si="74"/>
        <v>39.893651286408726</v>
      </c>
      <c r="AX61" s="37">
        <f t="shared" si="74"/>
        <v>42.529978636448774</v>
      </c>
      <c r="AY61" s="37">
        <f t="shared" si="74"/>
        <v>45.11453776478881</v>
      </c>
      <c r="AZ61" s="37">
        <f t="shared" si="74"/>
        <v>47.65200310469847</v>
      </c>
      <c r="BA61" s="37">
        <f t="shared" si="74"/>
        <v>50.14627627044743</v>
      </c>
      <c r="BB61" s="37">
        <f t="shared" si="74"/>
        <v>52.60067079912596</v>
      </c>
      <c r="BC61" s="37">
        <f t="shared" si="74"/>
        <v>15.582956025200641</v>
      </c>
      <c r="BD61" s="37">
        <f t="shared" si="74"/>
        <v>30.71962019488008</v>
      </c>
      <c r="BE61" s="37">
        <f t="shared" si="74"/>
        <v>20.218121168956174</v>
      </c>
      <c r="BF61" s="37">
        <f t="shared" si="74"/>
        <v>19.484122555812082</v>
      </c>
      <c r="BG61" s="37">
        <f t="shared" si="74"/>
        <v>18.741055995879126</v>
      </c>
      <c r="BH61" s="37">
        <f t="shared" si="74"/>
        <v>17.98849066124253</v>
      </c>
      <c r="BI61" s="37">
        <f t="shared" si="74"/>
        <v>17.226015265135025</v>
      </c>
      <c r="BJ61" s="37">
        <f t="shared" si="74"/>
        <v>16.45325512520515</v>
      </c>
      <c r="BK61" s="37">
        <f t="shared" si="74"/>
        <v>15.669892575340592</v>
      </c>
      <c r="BL61" s="37">
        <f t="shared" si="74"/>
        <v>14.875690102565976</v>
      </c>
      <c r="BM61" s="37">
        <f t="shared" si="74"/>
        <v>14.070514925199296</v>
      </c>
      <c r="BN61" s="37">
        <f t="shared" si="74"/>
        <v>13.254362980399637</v>
      </c>
      <c r="BO61" s="37">
        <f t="shared" si="74"/>
        <v>12.427379594616072</v>
      </c>
      <c r="BP61" s="37">
        <f t="shared" si="74"/>
        <v>17.972347731777536</v>
      </c>
      <c r="BQ61" s="37">
        <f t="shared" si="74"/>
        <v>13.333886442766183</v>
      </c>
      <c r="BR61" s="37"/>
      <c r="BS61" s="37"/>
      <c r="BT61" s="37">
        <f t="shared" si="74"/>
        <v>14.964315940493938</v>
      </c>
      <c r="BU61" s="37">
        <f t="shared" si="74"/>
        <v>14.52592005855087</v>
      </c>
      <c r="BV61" s="37">
        <f t="shared" si="74"/>
        <v>16.771671542447258</v>
      </c>
      <c r="BW61" s="37">
        <f aca="true" t="shared" si="75" ref="BW61:EH61">(($A$77*BW4)^$A$80+($A$78*BW4^$A$79)^$A$80)^(1/$A$80)</f>
        <v>11.788225429084312</v>
      </c>
      <c r="BX61" s="37">
        <f t="shared" si="75"/>
        <v>15.805852539375033</v>
      </c>
      <c r="BY61" s="37">
        <f t="shared" si="75"/>
        <v>65.03569993177484</v>
      </c>
      <c r="BZ61" s="37">
        <f t="shared" si="75"/>
        <v>57.69256331938492</v>
      </c>
      <c r="CA61" s="37">
        <f t="shared" si="75"/>
        <v>32.286145524206155</v>
      </c>
      <c r="CB61" s="37">
        <f t="shared" si="75"/>
        <v>58.14017956343996</v>
      </c>
      <c r="CC61" s="37">
        <f t="shared" si="75"/>
        <v>43.75220441644173</v>
      </c>
      <c r="CD61" s="37">
        <f t="shared" si="75"/>
        <v>48.116158086582665</v>
      </c>
      <c r="CE61" s="37">
        <f t="shared" si="75"/>
        <v>28.415571490898348</v>
      </c>
      <c r="CF61" s="37">
        <f t="shared" si="75"/>
        <v>29.063081426671104</v>
      </c>
      <c r="CG61" s="37">
        <f t="shared" si="75"/>
        <v>109.44042022724227</v>
      </c>
      <c r="CH61" s="37">
        <f t="shared" si="75"/>
        <v>126.08326470028389</v>
      </c>
      <c r="CI61" s="37">
        <f t="shared" si="75"/>
        <v>15.223566757787003</v>
      </c>
      <c r="CJ61" s="37">
        <f t="shared" si="75"/>
        <v>17.24481511244434</v>
      </c>
      <c r="CK61" s="37">
        <f t="shared" si="75"/>
        <v>124.21655601788243</v>
      </c>
      <c r="CL61" s="37">
        <f t="shared" si="75"/>
        <v>96.75697745456166</v>
      </c>
      <c r="CM61" s="37">
        <f t="shared" si="75"/>
        <v>63.46735735306964</v>
      </c>
      <c r="CN61" s="37">
        <f t="shared" si="75"/>
        <v>20.745157936621524</v>
      </c>
      <c r="CO61" s="37">
        <f t="shared" si="75"/>
        <v>105.28425224291274</v>
      </c>
      <c r="CP61" s="37">
        <f t="shared" si="75"/>
        <v>118.88841391938175</v>
      </c>
      <c r="CQ61" s="37">
        <f t="shared" si="75"/>
        <v>131.86162140571662</v>
      </c>
      <c r="CR61" s="37">
        <f t="shared" si="75"/>
        <v>229.18207692186405</v>
      </c>
      <c r="CS61" s="37">
        <f t="shared" si="75"/>
        <v>236.42833845532678</v>
      </c>
      <c r="CT61" s="37">
        <f t="shared" si="75"/>
        <v>243.70136807432073</v>
      </c>
      <c r="CU61" s="37">
        <f t="shared" si="75"/>
        <v>251.00065219968891</v>
      </c>
      <c r="CV61" s="37">
        <f t="shared" si="75"/>
        <v>258.3256759984616</v>
      </c>
      <c r="CW61" s="37">
        <f t="shared" si="75"/>
        <v>265.67592506195194</v>
      </c>
      <c r="CX61" s="37">
        <f t="shared" si="75"/>
        <v>273.0508868137398</v>
      </c>
      <c r="CY61" s="37">
        <f t="shared" si="75"/>
        <v>280.4500516892849</v>
      </c>
      <c r="CZ61" s="37">
        <f t="shared" si="75"/>
        <v>287.87291412193355</v>
      </c>
      <c r="DA61" s="37">
        <f t="shared" si="75"/>
        <v>295.3189733643899</v>
      </c>
      <c r="DB61" s="37">
        <f t="shared" si="75"/>
        <v>302.7877341700545</v>
      </c>
      <c r="DC61" s="37">
        <f t="shared" si="75"/>
        <v>2.515811880567927</v>
      </c>
      <c r="DD61" s="37">
        <f t="shared" si="75"/>
        <v>1.6227119005287216</v>
      </c>
      <c r="DE61" s="37">
        <f t="shared" si="75"/>
        <v>23.342363271739327</v>
      </c>
      <c r="DF61" s="37">
        <f t="shared" si="75"/>
        <v>25.349050247473542</v>
      </c>
      <c r="DG61" s="37">
        <f t="shared" si="75"/>
        <v>13.68018853553397</v>
      </c>
      <c r="DH61" s="37">
        <f t="shared" si="75"/>
        <v>19.080244235451385</v>
      </c>
      <c r="DI61" s="37">
        <f t="shared" si="75"/>
        <v>12.634497662278457</v>
      </c>
      <c r="DJ61" s="37">
        <f t="shared" si="75"/>
        <v>16.42869307239269</v>
      </c>
      <c r="DK61" s="37">
        <f t="shared" si="75"/>
        <v>17.214923099832205</v>
      </c>
      <c r="DL61" s="37">
        <f t="shared" si="75"/>
        <v>11.219535075726167</v>
      </c>
      <c r="DM61" s="37">
        <f t="shared" si="75"/>
        <v>10.571918017119412</v>
      </c>
      <c r="DN61" s="37">
        <f t="shared" si="75"/>
        <v>19.222555251397146</v>
      </c>
      <c r="DO61" s="37">
        <f t="shared" si="75"/>
        <v>23.853661938663553</v>
      </c>
      <c r="DP61" s="37">
        <f t="shared" si="75"/>
        <v>24.594340619413426</v>
      </c>
      <c r="DQ61" s="37">
        <f t="shared" si="75"/>
        <v>25.327364335073487</v>
      </c>
      <c r="DR61" s="37">
        <f t="shared" si="75"/>
        <v>26.053132746811045</v>
      </c>
      <c r="DS61" s="37">
        <f t="shared" si="75"/>
        <v>26.772015281761472</v>
      </c>
      <c r="DT61" s="37">
        <f t="shared" si="75"/>
        <v>30.95804501658819</v>
      </c>
      <c r="DU61" s="37">
        <f t="shared" si="75"/>
        <v>31.636919858262345</v>
      </c>
      <c r="DV61" s="37">
        <f t="shared" si="75"/>
        <v>33.645491375748755</v>
      </c>
      <c r="DW61" s="37">
        <f t="shared" si="75"/>
        <v>40.08126046910233</v>
      </c>
      <c r="DX61" s="37">
        <f t="shared" si="75"/>
        <v>46.19672358202861</v>
      </c>
      <c r="DY61" s="37">
        <f t="shared" si="75"/>
        <v>52.05959270163492</v>
      </c>
      <c r="DZ61" s="37">
        <f t="shared" si="75"/>
        <v>57.71430907992178</v>
      </c>
      <c r="EA61" s="37">
        <f t="shared" si="75"/>
        <v>63.19259752546775</v>
      </c>
      <c r="EB61" s="37">
        <f t="shared" si="75"/>
        <v>68.51838662255942</v>
      </c>
      <c r="EC61" s="37">
        <f t="shared" si="75"/>
        <v>73.71042214047692</v>
      </c>
      <c r="ED61" s="37">
        <f t="shared" si="75"/>
        <v>10.641218048655821</v>
      </c>
      <c r="EE61" s="37">
        <f t="shared" si="75"/>
        <v>7.685058890627542</v>
      </c>
      <c r="EF61" s="37">
        <f t="shared" si="75"/>
        <v>95.92775979478803</v>
      </c>
      <c r="EG61" s="37">
        <f t="shared" si="75"/>
        <v>75.11199325754735</v>
      </c>
      <c r="EH61" s="37">
        <f t="shared" si="75"/>
        <v>84.84502031630484</v>
      </c>
      <c r="EI61" s="37">
        <f aca="true" t="shared" si="76" ref="EI61:ES61">(($A$77*EI4)^$A$80+($A$78*EI4^$A$79)^$A$80)^(1/$A$80)</f>
        <v>27.814133707559197</v>
      </c>
      <c r="EJ61" s="37">
        <f t="shared" si="76"/>
        <v>20.08912830112823</v>
      </c>
      <c r="EK61" s="37">
        <f t="shared" si="76"/>
        <v>7.96365196509235</v>
      </c>
      <c r="EL61" s="37">
        <f t="shared" si="76"/>
        <v>72.96250086196912</v>
      </c>
      <c r="EM61" s="37">
        <f t="shared" si="76"/>
        <v>17.306816325489383</v>
      </c>
      <c r="EN61" s="37">
        <f t="shared" si="76"/>
        <v>4.131851050840068</v>
      </c>
      <c r="EO61" s="37">
        <f t="shared" si="76"/>
        <v>36.10939674000001</v>
      </c>
      <c r="EP61" s="37">
        <f t="shared" si="76"/>
        <v>37.257110433848574</v>
      </c>
      <c r="EQ61" s="37">
        <f t="shared" si="76"/>
        <v>35.70624998774089</v>
      </c>
      <c r="ER61" s="37">
        <f t="shared" si="76"/>
        <v>22.515146124977367</v>
      </c>
      <c r="ES61" s="37">
        <f t="shared" si="76"/>
        <v>39.05356485995231</v>
      </c>
    </row>
    <row r="62" spans="1:149" ht="15.75">
      <c r="A62" s="1">
        <v>20</v>
      </c>
      <c r="B62" s="37">
        <f aca="true" t="shared" si="77" ref="B62:BV62">(($A$77*B5)^$A$80+($A$78*B5^$A$79)^$A$80)^(1/$A$80)</f>
        <v>10.764482488500214</v>
      </c>
      <c r="C62" s="37">
        <f t="shared" si="77"/>
        <v>7.049940908589094</v>
      </c>
      <c r="D62" s="37">
        <f t="shared" si="77"/>
        <v>6.873236055104142</v>
      </c>
      <c r="E62" s="37">
        <f t="shared" si="77"/>
        <v>6.3882169461260565</v>
      </c>
      <c r="F62" s="37">
        <f t="shared" si="77"/>
        <v>9.09322126808013</v>
      </c>
      <c r="G62" s="37">
        <f t="shared" si="77"/>
        <v>11.71944326019131</v>
      </c>
      <c r="H62" s="37">
        <f t="shared" si="77"/>
        <v>12.233191659946606</v>
      </c>
      <c r="I62" s="37">
        <f t="shared" si="77"/>
        <v>14.24610144611376</v>
      </c>
      <c r="J62" s="37">
        <f t="shared" si="77"/>
        <v>15.226706060149429</v>
      </c>
      <c r="K62" s="37">
        <f t="shared" si="77"/>
        <v>16.665510737891562</v>
      </c>
      <c r="L62" s="37"/>
      <c r="M62" s="37">
        <f t="shared" si="77"/>
        <v>19.882263292584998</v>
      </c>
      <c r="N62" s="37">
        <f t="shared" si="77"/>
        <v>20.327090461577743</v>
      </c>
      <c r="O62" s="37">
        <f t="shared" si="77"/>
        <v>21.206722232883845</v>
      </c>
      <c r="P62" s="37"/>
      <c r="Q62" s="37">
        <f t="shared" si="77"/>
        <v>25.429016191333478</v>
      </c>
      <c r="R62" s="37"/>
      <c r="S62" s="37">
        <f t="shared" si="77"/>
        <v>29.41505853953066</v>
      </c>
      <c r="T62" s="37"/>
      <c r="U62" s="37">
        <f t="shared" si="77"/>
        <v>33.22010267307991</v>
      </c>
      <c r="V62" s="37"/>
      <c r="W62" s="37">
        <f t="shared" si="77"/>
        <v>36.879494249624834</v>
      </c>
      <c r="X62" s="37">
        <f t="shared" si="77"/>
        <v>38.662238381941435</v>
      </c>
      <c r="Y62" s="37">
        <f t="shared" si="77"/>
        <v>40.06803001401911</v>
      </c>
      <c r="Z62" s="37">
        <f t="shared" si="77"/>
        <v>40.41677563357523</v>
      </c>
      <c r="AB62" s="37">
        <f t="shared" si="77"/>
        <v>43.84851797431306</v>
      </c>
      <c r="AC62" s="37"/>
      <c r="AD62" s="37">
        <f t="shared" si="77"/>
        <v>47.18698255455131</v>
      </c>
      <c r="AE62" s="37">
        <f t="shared" si="77"/>
        <v>8.442134801154957</v>
      </c>
      <c r="AF62" s="37">
        <f t="shared" si="77"/>
        <v>6.61470470678114</v>
      </c>
      <c r="AG62" s="37">
        <f t="shared" si="77"/>
        <v>8.48355607398864</v>
      </c>
      <c r="AH62" s="37">
        <f t="shared" si="77"/>
        <v>10.309383792591362</v>
      </c>
      <c r="AI62" s="37">
        <f t="shared" si="77"/>
        <v>13.80596252918348</v>
      </c>
      <c r="AJ62" s="37">
        <f t="shared" si="77"/>
        <v>17.08025787146661</v>
      </c>
      <c r="AK62" s="37">
        <f t="shared" si="77"/>
        <v>20.14858230944486</v>
      </c>
      <c r="AL62" s="37">
        <f t="shared" si="77"/>
        <v>23.0445771979408</v>
      </c>
      <c r="AM62" s="37">
        <f t="shared" si="77"/>
        <v>25.800835286347407</v>
      </c>
      <c r="AN62" s="37">
        <f t="shared" si="77"/>
        <v>28.44313284772227</v>
      </c>
      <c r="AO62" s="37">
        <f t="shared" si="77"/>
        <v>30.9906979810195</v>
      </c>
      <c r="AP62" s="37">
        <f t="shared" si="77"/>
        <v>33.45784220421047</v>
      </c>
      <c r="AQ62" s="37">
        <f t="shared" si="77"/>
        <v>35.85542308415767</v>
      </c>
      <c r="AR62" s="37">
        <f t="shared" si="77"/>
        <v>12.227824320405093</v>
      </c>
      <c r="AS62" s="37">
        <f t="shared" si="77"/>
        <v>13.886296430813301</v>
      </c>
      <c r="AT62" s="37">
        <f t="shared" si="77"/>
        <v>15.494277533576026</v>
      </c>
      <c r="AU62" s="37">
        <f t="shared" si="77"/>
        <v>17.052788313393137</v>
      </c>
      <c r="AV62" s="37">
        <f t="shared" si="77"/>
        <v>18.564543694526307</v>
      </c>
      <c r="AW62" s="37">
        <f t="shared" si="77"/>
        <v>20.033168728804263</v>
      </c>
      <c r="AX62" s="37">
        <f t="shared" si="77"/>
        <v>21.462579109708308</v>
      </c>
      <c r="AY62" s="37">
        <f t="shared" si="77"/>
        <v>22.856585514858427</v>
      </c>
      <c r="AZ62" s="37">
        <f t="shared" si="77"/>
        <v>24.21868711844336</v>
      </c>
      <c r="BA62" s="37">
        <f t="shared" si="77"/>
        <v>25.551992650178228</v>
      </c>
      <c r="BB62" s="37">
        <f t="shared" si="77"/>
        <v>26.859214794114724</v>
      </c>
      <c r="BC62" s="37">
        <f t="shared" si="77"/>
        <v>7.046898386087708</v>
      </c>
      <c r="BD62" s="37">
        <f t="shared" si="77"/>
        <v>14.941550047942716</v>
      </c>
      <c r="BE62" s="37">
        <f t="shared" si="77"/>
        <v>9.36462259774689</v>
      </c>
      <c r="BF62" s="37">
        <f t="shared" si="77"/>
        <v>8.989366942650744</v>
      </c>
      <c r="BG62" s="37">
        <f t="shared" si="77"/>
        <v>8.612460713759704</v>
      </c>
      <c r="BH62" s="37">
        <f t="shared" si="77"/>
        <v>8.23397243054988</v>
      </c>
      <c r="BI62" s="37">
        <f t="shared" si="77"/>
        <v>7.853972208022829</v>
      </c>
      <c r="BJ62" s="37">
        <f t="shared" si="77"/>
        <v>7.4725310316441</v>
      </c>
      <c r="BK62" s="37">
        <f t="shared" si="77"/>
        <v>7.089720020901536</v>
      </c>
      <c r="BL62" s="37">
        <f t="shared" si="77"/>
        <v>6.705609695464292</v>
      </c>
      <c r="BM62" s="37">
        <f t="shared" si="77"/>
        <v>6.320269257345429</v>
      </c>
      <c r="BN62" s="37">
        <f t="shared" si="77"/>
        <v>5.933765901434131</v>
      </c>
      <c r="BO62" s="37">
        <f t="shared" si="77"/>
        <v>5.546164165345137</v>
      </c>
      <c r="BP62" s="37">
        <f t="shared" si="77"/>
        <v>8.195971040239883</v>
      </c>
      <c r="BQ62" s="37">
        <f t="shared" si="77"/>
        <v>5.968149256211976</v>
      </c>
      <c r="BR62" s="37"/>
      <c r="BS62" s="37"/>
      <c r="BT62" s="37">
        <f t="shared" si="77"/>
        <v>6.738088035953906</v>
      </c>
      <c r="BU62" s="37">
        <f t="shared" si="77"/>
        <v>6.528024270656724</v>
      </c>
      <c r="BV62" s="37">
        <f t="shared" si="77"/>
        <v>7.617012731377443</v>
      </c>
      <c r="BW62" s="37">
        <f aca="true" t="shared" si="78" ref="BW62:EH62">(($A$77*BW5)^$A$80+($A$78*BW5^$A$79)^$A$80)^(1/$A$80)</f>
        <v>5.245301599326993</v>
      </c>
      <c r="BX62" s="37">
        <f t="shared" si="78"/>
        <v>7.15039000589052</v>
      </c>
      <c r="BY62" s="37">
        <f t="shared" si="78"/>
        <v>33.50620868753969</v>
      </c>
      <c r="BZ62" s="37">
        <f t="shared" si="78"/>
        <v>29.520082066955144</v>
      </c>
      <c r="CA62" s="37">
        <f t="shared" si="78"/>
        <v>15.77955840071169</v>
      </c>
      <c r="CB62" s="37">
        <f t="shared" si="78"/>
        <v>29.743593080105594</v>
      </c>
      <c r="CC62" s="37">
        <f t="shared" si="78"/>
        <v>21.98535035351186</v>
      </c>
      <c r="CD62" s="37">
        <f t="shared" si="78"/>
        <v>104.3541077712321</v>
      </c>
      <c r="CE62" s="37">
        <f t="shared" si="78"/>
        <v>13.702137377577765</v>
      </c>
      <c r="CF62" s="37">
        <f t="shared" si="78"/>
        <v>14.046290934870681</v>
      </c>
      <c r="CG62" s="37">
        <f t="shared" si="78"/>
        <v>56.52076600956663</v>
      </c>
      <c r="CH62" s="37">
        <f t="shared" si="78"/>
        <v>65.38592103034327</v>
      </c>
      <c r="CI62" s="37">
        <f t="shared" si="78"/>
        <v>6.863347905591942</v>
      </c>
      <c r="CJ62" s="37">
        <f t="shared" si="78"/>
        <v>7.845899748582765</v>
      </c>
      <c r="CK62" s="37">
        <f t="shared" si="78"/>
        <v>64.42021720799717</v>
      </c>
      <c r="CL62" s="37">
        <f t="shared" si="78"/>
        <v>49.93267158582104</v>
      </c>
      <c r="CM62" s="37">
        <f t="shared" si="78"/>
        <v>32.386256935433586</v>
      </c>
      <c r="CN62" s="37">
        <f t="shared" si="78"/>
        <v>9.623645739340299</v>
      </c>
      <c r="CO62" s="37">
        <f t="shared" si="78"/>
        <v>54.14976999116388</v>
      </c>
      <c r="CP62" s="37">
        <f t="shared" si="78"/>
        <v>61.3608505167687</v>
      </c>
      <c r="CQ62" s="37">
        <f t="shared" si="78"/>
        <v>68.32185342476542</v>
      </c>
      <c r="CR62" s="37">
        <f t="shared" si="78"/>
        <v>118.83239775945901</v>
      </c>
      <c r="CS62" s="37">
        <f t="shared" si="78"/>
        <v>122.72368009877646</v>
      </c>
      <c r="CT62" s="37">
        <f t="shared" si="78"/>
        <v>126.6291233103412</v>
      </c>
      <c r="CU62" s="37">
        <f t="shared" si="78"/>
        <v>130.54848154692917</v>
      </c>
      <c r="CV62" s="37">
        <f t="shared" si="78"/>
        <v>134.48150477262755</v>
      </c>
      <c r="CW62" s="37">
        <f t="shared" si="78"/>
        <v>138.4279401389357</v>
      </c>
      <c r="CX62" s="37">
        <f t="shared" si="78"/>
        <v>142.3875331404083</v>
      </c>
      <c r="CY62" s="37">
        <f t="shared" si="78"/>
        <v>146.36002858606665</v>
      </c>
      <c r="CZ62" s="37">
        <f t="shared" si="78"/>
        <v>150.34517141620415</v>
      </c>
      <c r="DA62" s="37">
        <f t="shared" si="78"/>
        <v>154.34270738895333</v>
      </c>
      <c r="DB62" s="37">
        <f t="shared" si="78"/>
        <v>158.35238365675804</v>
      </c>
      <c r="DC62" s="37">
        <f t="shared" si="78"/>
        <v>1.378062459730922</v>
      </c>
      <c r="DD62" s="37">
        <f t="shared" si="78"/>
        <v>0.8887927966393991</v>
      </c>
      <c r="DE62" s="37">
        <f t="shared" si="78"/>
        <v>11.000869699928662</v>
      </c>
      <c r="DF62" s="37">
        <f t="shared" si="78"/>
        <v>12.057381818050782</v>
      </c>
      <c r="DG62" s="37">
        <f t="shared" si="78"/>
        <v>6.138040382361823</v>
      </c>
      <c r="DH62" s="37">
        <f t="shared" si="78"/>
        <v>8.790548917910497</v>
      </c>
      <c r="DI62" s="37">
        <f t="shared" si="78"/>
        <v>5.650440656346125</v>
      </c>
      <c r="DJ62" s="37">
        <f t="shared" si="78"/>
        <v>7.447276742052713</v>
      </c>
      <c r="DK62" s="37">
        <f t="shared" si="78"/>
        <v>7.830545834075318</v>
      </c>
      <c r="DL62" s="37">
        <f t="shared" si="78"/>
        <v>5.005629737673301</v>
      </c>
      <c r="DM62" s="37">
        <f t="shared" si="78"/>
        <v>4.71232794339801</v>
      </c>
      <c r="DN62" s="37">
        <f t="shared" si="78"/>
        <v>8.983697276104378</v>
      </c>
      <c r="DO62" s="37">
        <f t="shared" si="78"/>
        <v>11.444621159570495</v>
      </c>
      <c r="DP62" s="37">
        <f t="shared" si="78"/>
        <v>11.845705815405985</v>
      </c>
      <c r="DQ62" s="37">
        <f t="shared" si="78"/>
        <v>12.244047855909667</v>
      </c>
      <c r="DR62" s="37">
        <f t="shared" si="78"/>
        <v>12.639609286949652</v>
      </c>
      <c r="DS62" s="37">
        <f t="shared" si="78"/>
        <v>13.032360856018789</v>
      </c>
      <c r="DT62" s="37">
        <f t="shared" si="78"/>
        <v>15.329281542558556</v>
      </c>
      <c r="DU62" s="37">
        <f t="shared" si="78"/>
        <v>15.702233680244909</v>
      </c>
      <c r="DV62" s="37">
        <f t="shared" si="78"/>
        <v>16.80466057641203</v>
      </c>
      <c r="DW62" s="37">
        <f t="shared" si="78"/>
        <v>20.314754582442525</v>
      </c>
      <c r="DX62" s="37">
        <f t="shared" si="78"/>
        <v>23.610330236901383</v>
      </c>
      <c r="DY62" s="37">
        <f t="shared" si="78"/>
        <v>26.737790058269148</v>
      </c>
      <c r="DZ62" s="37">
        <f t="shared" si="78"/>
        <v>29.732218611365223</v>
      </c>
      <c r="EA62" s="37">
        <f t="shared" si="78"/>
        <v>32.618604637156785</v>
      </c>
      <c r="EB62" s="37">
        <f t="shared" si="78"/>
        <v>35.41487515765439</v>
      </c>
      <c r="EC62" s="37">
        <f t="shared" si="78"/>
        <v>38.13426462889577</v>
      </c>
      <c r="ED62" s="37">
        <f t="shared" si="78"/>
        <v>4.728737617577993</v>
      </c>
      <c r="EE62" s="37">
        <f t="shared" si="78"/>
        <v>3.438635989679837</v>
      </c>
      <c r="EF62" s="37">
        <f t="shared" si="78"/>
        <v>49.73536946626201</v>
      </c>
      <c r="EG62" s="37">
        <f t="shared" si="78"/>
        <v>38.77425896356614</v>
      </c>
      <c r="EH62" s="37">
        <f t="shared" si="78"/>
        <v>43.97570737679121</v>
      </c>
      <c r="EI62" s="37">
        <f aca="true" t="shared" si="79" ref="EI62:ES62">(($A$77*EI5)^$A$80+($A$78*EI5^$A$79)^$A$80)^(1/$A$80)</f>
        <v>13.448643961018673</v>
      </c>
      <c r="EJ62" s="37">
        <f t="shared" si="79"/>
        <v>9.385575138236996</v>
      </c>
      <c r="EK62" s="37">
        <f t="shared" si="79"/>
        <v>3.6057760631017204</v>
      </c>
      <c r="EL62" s="37">
        <f t="shared" si="79"/>
        <v>37.79516178756265</v>
      </c>
      <c r="EM62" s="37">
        <f t="shared" si="79"/>
        <v>7.9517979963075645</v>
      </c>
      <c r="EN62" s="37">
        <f t="shared" si="79"/>
        <v>1.8929890914520149</v>
      </c>
      <c r="EO62" s="37">
        <f t="shared" si="79"/>
        <v>17.828455830852317</v>
      </c>
      <c r="EP62" s="37">
        <f t="shared" si="79"/>
        <v>18.424323057974078</v>
      </c>
      <c r="EQ62" s="37">
        <f t="shared" si="79"/>
        <v>17.61471357235249</v>
      </c>
      <c r="ER62" s="37">
        <f t="shared" si="79"/>
        <v>10.457234208666808</v>
      </c>
      <c r="ES62" s="37">
        <f t="shared" si="79"/>
        <v>19.430353453913874</v>
      </c>
    </row>
    <row r="63" spans="1:149" ht="15.75">
      <c r="A63" s="1">
        <v>25</v>
      </c>
      <c r="B63" s="37">
        <f aca="true" t="shared" si="80" ref="B63:BV63">(($A$77*B6)^$A$80+($A$78*B6^$A$79)^$A$80)^(1/$A$80)</f>
        <v>5.882876778104254</v>
      </c>
      <c r="C63" s="37">
        <f t="shared" si="80"/>
        <v>3.870326628952009</v>
      </c>
      <c r="D63" s="37">
        <f t="shared" si="80"/>
        <v>3.772586977270937</v>
      </c>
      <c r="E63" s="37">
        <f t="shared" si="80"/>
        <v>3.504683306127499</v>
      </c>
      <c r="F63" s="37">
        <f t="shared" si="80"/>
        <v>4.966208856397236</v>
      </c>
      <c r="G63" s="37">
        <f t="shared" si="80"/>
        <v>6.412539697977595</v>
      </c>
      <c r="H63" s="37">
        <f t="shared" si="80"/>
        <v>6.699705266600392</v>
      </c>
      <c r="I63" s="37">
        <f t="shared" si="80"/>
        <v>7.840409869455757</v>
      </c>
      <c r="J63" s="37">
        <f t="shared" si="80"/>
        <v>8.405568096143586</v>
      </c>
      <c r="K63" s="37">
        <f t="shared" si="80"/>
        <v>9.246142139099936</v>
      </c>
      <c r="L63" s="37"/>
      <c r="M63" s="37">
        <f t="shared" si="80"/>
        <v>11.170223629294746</v>
      </c>
      <c r="N63" s="37">
        <f t="shared" si="80"/>
        <v>11.440485975760044</v>
      </c>
      <c r="O63" s="37">
        <f t="shared" si="80"/>
        <v>11.977365287192129</v>
      </c>
      <c r="P63" s="37"/>
      <c r="Q63" s="37">
        <f t="shared" si="80"/>
        <v>14.586117722978388</v>
      </c>
      <c r="R63" s="37"/>
      <c r="S63" s="37">
        <f t="shared" si="80"/>
        <v>17.067930251298986</v>
      </c>
      <c r="T63" s="37"/>
      <c r="U63" s="37">
        <f t="shared" si="80"/>
        <v>19.431222510683288</v>
      </c>
      <c r="V63" s="37"/>
      <c r="W63" s="37">
        <f t="shared" si="80"/>
        <v>21.690242240873477</v>
      </c>
      <c r="X63" s="37">
        <f t="shared" si="80"/>
        <v>22.785312952942316</v>
      </c>
      <c r="Y63" s="37">
        <f t="shared" si="80"/>
        <v>23.64640897737119</v>
      </c>
      <c r="Z63" s="37">
        <f t="shared" si="80"/>
        <v>23.85971008256197</v>
      </c>
      <c r="AB63" s="37">
        <f t="shared" si="80"/>
        <v>25.95243381512495</v>
      </c>
      <c r="AC63" s="37"/>
      <c r="AD63" s="37">
        <f t="shared" si="80"/>
        <v>27.978794655674694</v>
      </c>
      <c r="AE63" s="37">
        <f t="shared" si="80"/>
        <v>4.631936529018956</v>
      </c>
      <c r="AF63" s="37">
        <f t="shared" si="80"/>
        <v>3.6207155417375003</v>
      </c>
      <c r="AG63" s="37">
        <f t="shared" si="80"/>
        <v>4.629019127707265</v>
      </c>
      <c r="AH63" s="37">
        <f t="shared" si="80"/>
        <v>5.625861459135898</v>
      </c>
      <c r="AI63" s="37">
        <f t="shared" si="80"/>
        <v>7.582497895304492</v>
      </c>
      <c r="AJ63" s="37">
        <f t="shared" si="80"/>
        <v>9.484351089542962</v>
      </c>
      <c r="AK63" s="37">
        <f t="shared" si="80"/>
        <v>11.325212955852514</v>
      </c>
      <c r="AL63" s="37">
        <f t="shared" si="80"/>
        <v>13.100930821411318</v>
      </c>
      <c r="AM63" s="37">
        <f t="shared" si="80"/>
        <v>14.810463122372083</v>
      </c>
      <c r="AN63" s="37">
        <f t="shared" si="80"/>
        <v>16.45578392710409</v>
      </c>
      <c r="AO63" s="37">
        <f t="shared" si="80"/>
        <v>18.04102776260335</v>
      </c>
      <c r="AP63" s="37">
        <f t="shared" si="80"/>
        <v>19.571450760077</v>
      </c>
      <c r="AQ63" s="37">
        <f t="shared" si="80"/>
        <v>21.0525905279279</v>
      </c>
      <c r="AR63" s="37">
        <f t="shared" si="80"/>
        <v>6.62279305477358</v>
      </c>
      <c r="AS63" s="37">
        <f t="shared" si="80"/>
        <v>7.561224768755229</v>
      </c>
      <c r="AT63" s="37">
        <f t="shared" si="80"/>
        <v>8.488080278074122</v>
      </c>
      <c r="AU63" s="37">
        <f t="shared" si="80"/>
        <v>9.402536012349207</v>
      </c>
      <c r="AV63" s="37">
        <f t="shared" si="80"/>
        <v>10.303827477820311</v>
      </c>
      <c r="AW63" s="37">
        <f t="shared" si="80"/>
        <v>11.191302899678448</v>
      </c>
      <c r="AX63" s="37">
        <f t="shared" si="80"/>
        <v>12.064464262724412</v>
      </c>
      <c r="AY63" s="37">
        <f t="shared" si="80"/>
        <v>12.922992295898956</v>
      </c>
      <c r="AZ63" s="37">
        <f t="shared" si="80"/>
        <v>13.766754588899815</v>
      </c>
      <c r="BA63" s="37">
        <f t="shared" si="80"/>
        <v>14.595798529196784</v>
      </c>
      <c r="BB63" s="37">
        <f t="shared" si="80"/>
        <v>15.410332526115939</v>
      </c>
      <c r="BC63" s="37">
        <f t="shared" si="80"/>
        <v>3.857733099022116</v>
      </c>
      <c r="BD63" s="37">
        <f t="shared" si="80"/>
        <v>8.111575720949652</v>
      </c>
      <c r="BE63" s="37">
        <f t="shared" si="80"/>
        <v>5.050326692204362</v>
      </c>
      <c r="BF63" s="37">
        <f t="shared" si="80"/>
        <v>4.849641285456684</v>
      </c>
      <c r="BG63" s="37">
        <f t="shared" si="80"/>
        <v>4.648615738028504</v>
      </c>
      <c r="BH63" s="37">
        <f t="shared" si="80"/>
        <v>4.447254067584278</v>
      </c>
      <c r="BI63" s="37">
        <f t="shared" si="80"/>
        <v>4.24555988836479</v>
      </c>
      <c r="BJ63" s="37">
        <f t="shared" si="80"/>
        <v>4.043536395223551</v>
      </c>
      <c r="BK63" s="37">
        <f t="shared" si="80"/>
        <v>3.8411863486863926</v>
      </c>
      <c r="BL63" s="37">
        <f t="shared" si="80"/>
        <v>3.638512061028633</v>
      </c>
      <c r="BM63" s="37">
        <f t="shared" si="80"/>
        <v>3.4355153833588963</v>
      </c>
      <c r="BN63" s="37">
        <f t="shared" si="80"/>
        <v>3.232197693694635</v>
      </c>
      <c r="BO63" s="37">
        <f t="shared" si="80"/>
        <v>3.0285598860114797</v>
      </c>
      <c r="BP63" s="37">
        <f t="shared" si="80"/>
        <v>4.421708972348044</v>
      </c>
      <c r="BQ63" s="37">
        <f t="shared" si="80"/>
        <v>3.248209879577444</v>
      </c>
      <c r="BR63" s="37"/>
      <c r="BS63" s="37"/>
      <c r="BT63" s="37">
        <f t="shared" si="80"/>
        <v>3.6892964116547375</v>
      </c>
      <c r="BU63" s="37">
        <f t="shared" si="80"/>
        <v>3.573534741113677</v>
      </c>
      <c r="BV63" s="37">
        <f t="shared" si="80"/>
        <v>4.174824359817907</v>
      </c>
      <c r="BW63" s="37">
        <f aca="true" t="shared" si="81" ref="BW63:EH63">(($A$77*BW6)^$A$80+($A$78*BW6^$A$79)^$A$80)^(1/$A$80)</f>
        <v>2.8666636609555236</v>
      </c>
      <c r="BX63" s="37">
        <f t="shared" si="81"/>
        <v>3.919740129959412</v>
      </c>
      <c r="BY63" s="37">
        <f t="shared" si="81"/>
        <v>19.615444359270775</v>
      </c>
      <c r="BZ63" s="37">
        <f t="shared" si="81"/>
        <v>17.143045629498474</v>
      </c>
      <c r="CA63" s="37">
        <f t="shared" si="81"/>
        <v>8.624564894704347</v>
      </c>
      <c r="CB63" s="37">
        <f t="shared" si="81"/>
        <v>17.18638704191151</v>
      </c>
      <c r="CC63" s="37">
        <f t="shared" si="81"/>
        <v>12.30150497323164</v>
      </c>
      <c r="CD63" s="37">
        <f t="shared" si="81"/>
        <v>64.54521746529373</v>
      </c>
      <c r="CE63" s="37">
        <f t="shared" si="81"/>
        <v>7.419315999275404</v>
      </c>
      <c r="CF63" s="37">
        <f t="shared" si="81"/>
        <v>7.618953797664325</v>
      </c>
      <c r="CG63" s="37">
        <f t="shared" si="81"/>
        <v>33.509863277701626</v>
      </c>
      <c r="CH63" s="37">
        <f t="shared" si="81"/>
        <v>38.943930108927155</v>
      </c>
      <c r="CI63" s="37">
        <f t="shared" si="81"/>
        <v>3.7776074270731925</v>
      </c>
      <c r="CJ63" s="37">
        <f t="shared" si="81"/>
        <v>4.316883918122145</v>
      </c>
      <c r="CK63" s="37">
        <f t="shared" si="81"/>
        <v>38.371110646308786</v>
      </c>
      <c r="CL63" s="37">
        <f t="shared" si="81"/>
        <v>29.547705635698446</v>
      </c>
      <c r="CM63" s="37">
        <f t="shared" si="81"/>
        <v>18.726996306694193</v>
      </c>
      <c r="CN63" s="37">
        <f t="shared" si="81"/>
        <v>5.251998318599201</v>
      </c>
      <c r="CO63" s="37">
        <f t="shared" si="81"/>
        <v>32.05306285680459</v>
      </c>
      <c r="CP63" s="37">
        <f t="shared" si="81"/>
        <v>36.419742320202225</v>
      </c>
      <c r="CQ63" s="37">
        <f t="shared" si="81"/>
        <v>40.69181297551327</v>
      </c>
      <c r="CR63" s="37">
        <f t="shared" si="81"/>
        <v>70.80606605638008</v>
      </c>
      <c r="CS63" s="37">
        <f t="shared" si="81"/>
        <v>73.18695102577368</v>
      </c>
      <c r="CT63" s="37">
        <f t="shared" si="81"/>
        <v>75.57623771409062</v>
      </c>
      <c r="CU63" s="37">
        <f t="shared" si="81"/>
        <v>77.97381043724423</v>
      </c>
      <c r="CV63" s="37">
        <f t="shared" si="81"/>
        <v>80.37954603250087</v>
      </c>
      <c r="CW63" s="37">
        <f t="shared" si="81"/>
        <v>82.79331551270361</v>
      </c>
      <c r="CX63" s="37">
        <f t="shared" si="81"/>
        <v>85.21498543212871</v>
      </c>
      <c r="CY63" s="37">
        <f t="shared" si="81"/>
        <v>87.6444190184604</v>
      </c>
      <c r="CZ63" s="37">
        <f t="shared" si="81"/>
        <v>90.08147711389653</v>
      </c>
      <c r="DA63" s="37">
        <f t="shared" si="81"/>
        <v>92.52601895958192</v>
      </c>
      <c r="DB63" s="37">
        <f t="shared" si="81"/>
        <v>94.97790285075135</v>
      </c>
      <c r="DC63" s="37">
        <f t="shared" si="81"/>
        <v>0.9789963465771515</v>
      </c>
      <c r="DD63" s="37">
        <f t="shared" si="81"/>
        <v>0.6314065556203526</v>
      </c>
      <c r="DE63" s="37">
        <f t="shared" si="81"/>
        <v>5.9392117830188855</v>
      </c>
      <c r="DF63" s="37">
        <f t="shared" si="81"/>
        <v>6.53506191684589</v>
      </c>
      <c r="DG63" s="37">
        <f t="shared" si="81"/>
        <v>3.360901059756376</v>
      </c>
      <c r="DH63" s="37">
        <f t="shared" si="81"/>
        <v>4.756984234992587</v>
      </c>
      <c r="DI63" s="37">
        <f t="shared" si="81"/>
        <v>3.095285320082312</v>
      </c>
      <c r="DJ63" s="37">
        <f t="shared" si="81"/>
        <v>4.041718649102442</v>
      </c>
      <c r="DK63" s="37">
        <f t="shared" si="81"/>
        <v>4.246212232316359</v>
      </c>
      <c r="DL63" s="37">
        <f t="shared" si="81"/>
        <v>2.754142144847531</v>
      </c>
      <c r="DM63" s="37">
        <f t="shared" si="81"/>
        <v>2.5986459014369903</v>
      </c>
      <c r="DN63" s="37">
        <f t="shared" si="81"/>
        <v>4.898095627645529</v>
      </c>
      <c r="DO63" s="37">
        <f t="shared" si="81"/>
        <v>6.251343995161832</v>
      </c>
      <c r="DP63" s="37">
        <f t="shared" si="81"/>
        <v>6.474822384682648</v>
      </c>
      <c r="DQ63" s="37">
        <f t="shared" si="81"/>
        <v>6.697687744321468</v>
      </c>
      <c r="DR63" s="37">
        <f t="shared" si="81"/>
        <v>6.91993056778241</v>
      </c>
      <c r="DS63" s="37">
        <f t="shared" si="81"/>
        <v>7.141541144073496</v>
      </c>
      <c r="DT63" s="37">
        <f t="shared" si="81"/>
        <v>8.457369319264401</v>
      </c>
      <c r="DU63" s="37">
        <f t="shared" si="81"/>
        <v>8.674274677383012</v>
      </c>
      <c r="DV63" s="37">
        <f t="shared" si="81"/>
        <v>9.32068218385314</v>
      </c>
      <c r="DW63" s="37">
        <f t="shared" si="81"/>
        <v>11.426130616271767</v>
      </c>
      <c r="DX63" s="37">
        <f t="shared" si="81"/>
        <v>13.451374562133543</v>
      </c>
      <c r="DY63" s="37">
        <f t="shared" si="81"/>
        <v>15.394982024741497</v>
      </c>
      <c r="DZ63" s="37">
        <f t="shared" si="81"/>
        <v>17.26038087249523</v>
      </c>
      <c r="EA63" s="37">
        <f t="shared" si="81"/>
        <v>19.054148578876376</v>
      </c>
      <c r="EB63" s="37">
        <f t="shared" si="81"/>
        <v>20.784135191351318</v>
      </c>
      <c r="EC63" s="37">
        <f t="shared" si="81"/>
        <v>22.458142405778393</v>
      </c>
      <c r="ED63" s="37">
        <f t="shared" si="81"/>
        <v>2.590547171825618</v>
      </c>
      <c r="EE63" s="37">
        <f t="shared" si="81"/>
        <v>1.9367563882207781</v>
      </c>
      <c r="EF63" s="37">
        <f t="shared" si="81"/>
        <v>29.5406485238112</v>
      </c>
      <c r="EG63" s="37">
        <f t="shared" si="81"/>
        <v>22.800227107093953</v>
      </c>
      <c r="EH63" s="37">
        <f t="shared" si="81"/>
        <v>26.05292447576769</v>
      </c>
      <c r="EI63" s="37">
        <f aca="true" t="shared" si="82" ref="EI63:ES63">(($A$77*EI6)^$A$80+($A$78*EI6^$A$79)^$A$80)^(1/$A$80)</f>
        <v>7.28554610844125</v>
      </c>
      <c r="EJ63" s="37">
        <f t="shared" si="82"/>
        <v>5.089732551166654</v>
      </c>
      <c r="EK63" s="37">
        <f t="shared" si="82"/>
        <v>2.06555153618792</v>
      </c>
      <c r="EL63" s="37">
        <f t="shared" si="82"/>
        <v>22.29068356616138</v>
      </c>
      <c r="EM63" s="37">
        <f t="shared" si="82"/>
        <v>4.292073306761211</v>
      </c>
      <c r="EN63" s="37">
        <f t="shared" si="82"/>
        <v>1.0967633601385232</v>
      </c>
      <c r="EO63" s="37">
        <f t="shared" si="82"/>
        <v>9.784205111978789</v>
      </c>
      <c r="EP63" s="37">
        <f t="shared" si="82"/>
        <v>10.127697095408143</v>
      </c>
      <c r="EQ63" s="37">
        <f t="shared" si="82"/>
        <v>9.65832943494087</v>
      </c>
      <c r="ER63" s="37">
        <f t="shared" si="82"/>
        <v>5.581817919554169</v>
      </c>
      <c r="ES63" s="37">
        <f t="shared" si="82"/>
        <v>10.728480520352054</v>
      </c>
    </row>
    <row r="64" spans="1:149" ht="15.75">
      <c r="A64" s="1">
        <v>30</v>
      </c>
      <c r="B64" s="37">
        <f aca="true" t="shared" si="83" ref="B64:BV64">(($A$77*B7)^$A$80+($A$78*B7^$A$79)^$A$80)^(1/$A$80)</f>
        <v>3.6542970367885856</v>
      </c>
      <c r="C64" s="37">
        <f t="shared" si="83"/>
        <v>2.4671286823184087</v>
      </c>
      <c r="D64" s="37">
        <f t="shared" si="83"/>
        <v>2.404760804044401</v>
      </c>
      <c r="E64" s="37">
        <f t="shared" si="83"/>
        <v>2.233844305018506</v>
      </c>
      <c r="F64" s="37">
        <f t="shared" si="83"/>
        <v>3.1057543056695307</v>
      </c>
      <c r="G64" s="37">
        <f t="shared" si="83"/>
        <v>3.971213807584161</v>
      </c>
      <c r="H64" s="37">
        <f t="shared" si="83"/>
        <v>4.14350874487165</v>
      </c>
      <c r="I64" s="37">
        <f t="shared" si="83"/>
        <v>4.829936448788571</v>
      </c>
      <c r="J64" s="37">
        <f t="shared" si="83"/>
        <v>5.171450977930888</v>
      </c>
      <c r="K64" s="37">
        <f t="shared" si="83"/>
        <v>5.6815117888443085</v>
      </c>
      <c r="L64" s="37"/>
      <c r="M64" s="37">
        <f t="shared" si="83"/>
        <v>6.860716465652249</v>
      </c>
      <c r="N64" s="37">
        <f t="shared" si="83"/>
        <v>7.027854229052076</v>
      </c>
      <c r="O64" s="37">
        <f t="shared" si="83"/>
        <v>7.3610894023082505</v>
      </c>
      <c r="P64" s="37"/>
      <c r="Q64" s="37">
        <f t="shared" si="83"/>
        <v>9.005115163662603</v>
      </c>
      <c r="R64" s="37"/>
      <c r="S64" s="37">
        <f t="shared" si="83"/>
        <v>10.608607293344551</v>
      </c>
      <c r="T64" s="37"/>
      <c r="U64" s="37">
        <f t="shared" si="83"/>
        <v>12.167477139525042</v>
      </c>
      <c r="V64" s="37"/>
      <c r="W64" s="37">
        <f t="shared" si="83"/>
        <v>13.679262533889375</v>
      </c>
      <c r="X64" s="37">
        <f t="shared" si="83"/>
        <v>14.417242594782143</v>
      </c>
      <c r="Y64" s="37">
        <f t="shared" si="83"/>
        <v>14.999082466704836</v>
      </c>
      <c r="Z64" s="37">
        <f t="shared" si="83"/>
        <v>15.143366172894797</v>
      </c>
      <c r="AB64" s="37">
        <f t="shared" si="83"/>
        <v>16.560841749868565</v>
      </c>
      <c r="AC64" s="37"/>
      <c r="AD64" s="37">
        <f t="shared" si="83"/>
        <v>17.933925563108655</v>
      </c>
      <c r="AE64" s="37">
        <f t="shared" si="83"/>
        <v>2.945710203916072</v>
      </c>
      <c r="AF64" s="37">
        <f t="shared" si="83"/>
        <v>2.301862382996877</v>
      </c>
      <c r="AG64" s="37">
        <f t="shared" si="83"/>
        <v>2.9029186380340994</v>
      </c>
      <c r="AH64" s="37">
        <f t="shared" si="83"/>
        <v>3.498215981884017</v>
      </c>
      <c r="AI64" s="37">
        <f t="shared" si="83"/>
        <v>4.671939746203334</v>
      </c>
      <c r="AJ64" s="37">
        <f t="shared" si="83"/>
        <v>5.82350309219935</v>
      </c>
      <c r="AK64" s="37">
        <f t="shared" si="83"/>
        <v>6.952921431569951</v>
      </c>
      <c r="AL64" s="37">
        <f t="shared" si="83"/>
        <v>8.059902969009888</v>
      </c>
      <c r="AM64" s="37">
        <f t="shared" si="83"/>
        <v>9.144004835443512</v>
      </c>
      <c r="AN64" s="37">
        <f t="shared" si="83"/>
        <v>10.204783767016805</v>
      </c>
      <c r="AO64" s="37">
        <f t="shared" si="83"/>
        <v>11.241924446177851</v>
      </c>
      <c r="AP64" s="37">
        <f t="shared" si="83"/>
        <v>12.255331490513273</v>
      </c>
      <c r="AQ64" s="37">
        <f t="shared" si="83"/>
        <v>13.245178088078495</v>
      </c>
      <c r="AR64" s="37">
        <f t="shared" si="83"/>
        <v>4.0689573806544725</v>
      </c>
      <c r="AS64" s="37">
        <f t="shared" si="83"/>
        <v>4.633134449764679</v>
      </c>
      <c r="AT64" s="37">
        <f t="shared" si="83"/>
        <v>5.192867584672344</v>
      </c>
      <c r="AU64" s="37">
        <f t="shared" si="83"/>
        <v>5.748137458672231</v>
      </c>
      <c r="AV64" s="37">
        <f t="shared" si="83"/>
        <v>6.29890366329636</v>
      </c>
      <c r="AW64" s="37">
        <f t="shared" si="83"/>
        <v>6.845108533014356</v>
      </c>
      <c r="AX64" s="37">
        <f t="shared" si="83"/>
        <v>7.386681191923154</v>
      </c>
      <c r="AY64" s="37">
        <f t="shared" si="83"/>
        <v>7.923541736115262</v>
      </c>
      <c r="AZ64" s="37">
        <f t="shared" si="83"/>
        <v>8.45560544616239</v>
      </c>
      <c r="BA64" s="37">
        <f t="shared" si="83"/>
        <v>8.982786911118984</v>
      </c>
      <c r="BB64" s="37">
        <f t="shared" si="83"/>
        <v>9.50500394056031</v>
      </c>
      <c r="BC64" s="37">
        <f t="shared" si="83"/>
        <v>2.449766197500825</v>
      </c>
      <c r="BD64" s="37">
        <f t="shared" si="83"/>
        <v>4.928878655826191</v>
      </c>
      <c r="BE64" s="37">
        <f t="shared" si="83"/>
        <v>3.112339120186329</v>
      </c>
      <c r="BF64" s="37">
        <f t="shared" si="83"/>
        <v>2.9939024423471587</v>
      </c>
      <c r="BG64" s="37">
        <f t="shared" si="83"/>
        <v>2.8753129136742825</v>
      </c>
      <c r="BH64" s="37">
        <f t="shared" si="83"/>
        <v>2.75656906631607</v>
      </c>
      <c r="BI64" s="37">
        <f t="shared" si="83"/>
        <v>2.6376693326933136</v>
      </c>
      <c r="BJ64" s="37">
        <f t="shared" si="83"/>
        <v>2.518612043464361</v>
      </c>
      <c r="BK64" s="37">
        <f t="shared" si="83"/>
        <v>2.3993954254621097</v>
      </c>
      <c r="BL64" s="37">
        <f t="shared" si="83"/>
        <v>2.280017599600328</v>
      </c>
      <c r="BM64" s="37">
        <f t="shared" si="83"/>
        <v>2.160476578746802</v>
      </c>
      <c r="BN64" s="37">
        <f t="shared" si="83"/>
        <v>2.040770265560889</v>
      </c>
      <c r="BO64" s="37">
        <f t="shared" si="83"/>
        <v>1.92089645029322</v>
      </c>
      <c r="BP64" s="37">
        <f t="shared" si="83"/>
        <v>2.7312710802157003</v>
      </c>
      <c r="BQ64" s="37">
        <f t="shared" si="83"/>
        <v>2.053708378886017</v>
      </c>
      <c r="BR64" s="37"/>
      <c r="BS64" s="37"/>
      <c r="BT64" s="37">
        <f t="shared" si="83"/>
        <v>2.339856833514903</v>
      </c>
      <c r="BU64" s="37">
        <f t="shared" si="83"/>
        <v>2.2663732009630038</v>
      </c>
      <c r="BV64" s="37">
        <f t="shared" si="83"/>
        <v>2.648167405917093</v>
      </c>
      <c r="BW64" s="37">
        <f aca="true" t="shared" si="84" ref="BW64:EH64">(($A$77*BW7)^$A$80+($A$78*BW7^$A$79)^$A$80)^(1/$A$80)</f>
        <v>1.8187082169725073</v>
      </c>
      <c r="BX64" s="37">
        <f t="shared" si="84"/>
        <v>2.4919172467423163</v>
      </c>
      <c r="BY64" s="37">
        <f t="shared" si="84"/>
        <v>12.304486376421481</v>
      </c>
      <c r="BZ64" s="37">
        <f t="shared" si="84"/>
        <v>10.635284091824415</v>
      </c>
      <c r="CA64" s="37">
        <f t="shared" si="84"/>
        <v>5.270797364363521</v>
      </c>
      <c r="CB64" s="37">
        <f t="shared" si="84"/>
        <v>10.653117605192298</v>
      </c>
      <c r="CC64" s="37">
        <f t="shared" si="84"/>
        <v>7.498664026581928</v>
      </c>
      <c r="CD64" s="37">
        <f t="shared" si="84"/>
        <v>43.33710973383905</v>
      </c>
      <c r="CE64" s="37">
        <f t="shared" si="84"/>
        <v>4.5198174723970785</v>
      </c>
      <c r="CF64" s="37">
        <f t="shared" si="84"/>
        <v>4.641341925299431</v>
      </c>
      <c r="CG64" s="37">
        <f t="shared" si="84"/>
        <v>21.63454034576199</v>
      </c>
      <c r="CH64" s="37">
        <f t="shared" si="84"/>
        <v>25.310358251298172</v>
      </c>
      <c r="CI64" s="37">
        <f t="shared" si="84"/>
        <v>2.407367958363653</v>
      </c>
      <c r="CJ64" s="37">
        <f t="shared" si="84"/>
        <v>2.7439084472732476</v>
      </c>
      <c r="CK64" s="37">
        <f t="shared" si="84"/>
        <v>24.934174265738662</v>
      </c>
      <c r="CL64" s="37">
        <f t="shared" si="84"/>
        <v>18.959363429998668</v>
      </c>
      <c r="CM64" s="37">
        <f t="shared" si="84"/>
        <v>11.624676720150006</v>
      </c>
      <c r="CN64" s="37">
        <f t="shared" si="84"/>
        <v>3.2851405886054716</v>
      </c>
      <c r="CO64" s="37">
        <f t="shared" si="84"/>
        <v>20.61963359428118</v>
      </c>
      <c r="CP64" s="37">
        <f t="shared" si="84"/>
        <v>23.55918481212641</v>
      </c>
      <c r="CQ64" s="37">
        <f t="shared" si="84"/>
        <v>26.393358796182394</v>
      </c>
      <c r="CR64" s="37">
        <f t="shared" si="84"/>
        <v>46.27758616940052</v>
      </c>
      <c r="CS64" s="37">
        <f t="shared" si="84"/>
        <v>47.82497451466645</v>
      </c>
      <c r="CT64" s="37">
        <f t="shared" si="84"/>
        <v>49.37737126915672</v>
      </c>
      <c r="CU64" s="37">
        <f t="shared" si="84"/>
        <v>50.934759120011</v>
      </c>
      <c r="CV64" s="37">
        <f t="shared" si="84"/>
        <v>52.49710715289256</v>
      </c>
      <c r="CW64" s="37">
        <f t="shared" si="84"/>
        <v>54.064373381891635</v>
      </c>
      <c r="CX64" s="37">
        <f t="shared" si="84"/>
        <v>55.636506833651346</v>
      </c>
      <c r="CY64" s="37">
        <f t="shared" si="84"/>
        <v>57.213449268594964</v>
      </c>
      <c r="CZ64" s="37">
        <f t="shared" si="84"/>
        <v>58.79513660605185</v>
      </c>
      <c r="DA64" s="37">
        <f t="shared" si="84"/>
        <v>60.38150010713298</v>
      </c>
      <c r="DB64" s="37">
        <f t="shared" si="84"/>
        <v>61.972467358829874</v>
      </c>
      <c r="DC64" s="37">
        <f t="shared" si="84"/>
        <v>0.7981647582753844</v>
      </c>
      <c r="DD64" s="37">
        <f t="shared" si="84"/>
        <v>0.5147776583992816</v>
      </c>
      <c r="DE64" s="37">
        <f t="shared" si="84"/>
        <v>3.645499276655331</v>
      </c>
      <c r="DF64" s="37">
        <f t="shared" si="84"/>
        <v>4.018423716571083</v>
      </c>
      <c r="DG64" s="37">
        <f t="shared" si="84"/>
        <v>2.138836592277675</v>
      </c>
      <c r="DH64" s="37">
        <f t="shared" si="84"/>
        <v>2.9556942747480006</v>
      </c>
      <c r="DI64" s="37">
        <f t="shared" si="84"/>
        <v>1.971954886099572</v>
      </c>
      <c r="DJ64" s="37">
        <f t="shared" si="84"/>
        <v>2.522338070695272</v>
      </c>
      <c r="DK64" s="37">
        <f t="shared" si="84"/>
        <v>2.643841868880142</v>
      </c>
      <c r="DL64" s="37">
        <f t="shared" si="84"/>
        <v>1.762276030447576</v>
      </c>
      <c r="DM64" s="37">
        <f t="shared" si="84"/>
        <v>1.669682821631205</v>
      </c>
      <c r="DN64" s="37">
        <f t="shared" si="84"/>
        <v>3.0403307389843954</v>
      </c>
      <c r="DO64" s="37">
        <f t="shared" si="84"/>
        <v>3.8496425453429124</v>
      </c>
      <c r="DP64" s="37">
        <f t="shared" si="84"/>
        <v>3.983606052874332</v>
      </c>
      <c r="DQ64" s="37">
        <f t="shared" si="84"/>
        <v>4.117309079439168</v>
      </c>
      <c r="DR64" s="37">
        <f t="shared" si="84"/>
        <v>4.250752470813258</v>
      </c>
      <c r="DS64" s="37">
        <f t="shared" si="84"/>
        <v>4.38393697241655</v>
      </c>
      <c r="DT64" s="37">
        <f t="shared" si="84"/>
        <v>5.177637077231039</v>
      </c>
      <c r="DU64" s="37">
        <f t="shared" si="84"/>
        <v>5.309022363714459</v>
      </c>
      <c r="DV64" s="37">
        <f t="shared" si="84"/>
        <v>5.7016407620484335</v>
      </c>
      <c r="DW64" s="37">
        <f t="shared" si="84"/>
        <v>6.993638556195888</v>
      </c>
      <c r="DX64" s="37">
        <f t="shared" si="84"/>
        <v>8.259475675355068</v>
      </c>
      <c r="DY64" s="37">
        <f t="shared" si="84"/>
        <v>9.498362787125243</v>
      </c>
      <c r="DZ64" s="37">
        <f t="shared" si="84"/>
        <v>10.709484268153744</v>
      </c>
      <c r="EA64" s="37">
        <f t="shared" si="84"/>
        <v>11.892256212110171</v>
      </c>
      <c r="EB64" s="37">
        <f t="shared" si="84"/>
        <v>13.046499005351082</v>
      </c>
      <c r="EC64" s="37">
        <f t="shared" si="84"/>
        <v>14.172510275787216</v>
      </c>
      <c r="ED64" s="37">
        <f t="shared" si="84"/>
        <v>1.6510198174693043</v>
      </c>
      <c r="EE64" s="37">
        <f t="shared" si="84"/>
        <v>1.275628141765678</v>
      </c>
      <c r="EF64" s="37">
        <f t="shared" si="84"/>
        <v>18.99209230840194</v>
      </c>
      <c r="EG64" s="37">
        <f t="shared" si="84"/>
        <v>14.36189637514498</v>
      </c>
      <c r="EH64" s="37">
        <f t="shared" si="84"/>
        <v>16.628881518746603</v>
      </c>
      <c r="EI64" s="37">
        <f aca="true" t="shared" si="85" ref="EI64:ES64">(($A$77*EI7)^$A$80+($A$78*EI7^$A$79)^$A$80)^(1/$A$80)</f>
        <v>4.433773982232997</v>
      </c>
      <c r="EJ64" s="37">
        <f t="shared" si="85"/>
        <v>3.150195727858882</v>
      </c>
      <c r="EK64" s="37">
        <f t="shared" si="85"/>
        <v>1.3876430600296068</v>
      </c>
      <c r="EL64" s="37">
        <f t="shared" si="85"/>
        <v>14.093326455417662</v>
      </c>
      <c r="EM64" s="37">
        <f t="shared" si="85"/>
        <v>2.6455145581886903</v>
      </c>
      <c r="EN64" s="37">
        <f t="shared" si="85"/>
        <v>0.7435153082403678</v>
      </c>
      <c r="EO64" s="37">
        <f t="shared" si="85"/>
        <v>5.93885669753783</v>
      </c>
      <c r="EP64" s="37">
        <f t="shared" si="85"/>
        <v>6.141622951194627</v>
      </c>
      <c r="EQ64" s="37">
        <f t="shared" si="85"/>
        <v>5.861604633043613</v>
      </c>
      <c r="ER64" s="37">
        <f t="shared" si="85"/>
        <v>3.370646928661442</v>
      </c>
      <c r="ES64" s="37">
        <f t="shared" si="85"/>
        <v>6.5067881902340865</v>
      </c>
    </row>
    <row r="65" spans="1:149" ht="15.75">
      <c r="A65" s="1">
        <v>35</v>
      </c>
      <c r="B65" s="37">
        <f aca="true" t="shared" si="86" ref="B65:BV65">(($A$77*B8)^$A$80+($A$78*B8^$A$79)^$A$80)^(1/$A$80)</f>
        <v>2.4990418516414254</v>
      </c>
      <c r="C65" s="37">
        <f t="shared" si="86"/>
        <v>1.7493816393412485</v>
      </c>
      <c r="D65" s="37">
        <f t="shared" si="86"/>
        <v>1.705148595691437</v>
      </c>
      <c r="E65" s="37">
        <f t="shared" si="86"/>
        <v>1.5839347984512364</v>
      </c>
      <c r="F65" s="37">
        <f t="shared" si="86"/>
        <v>2.1453041759777522</v>
      </c>
      <c r="G65" s="37">
        <f t="shared" si="86"/>
        <v>2.702862722734499</v>
      </c>
      <c r="H65" s="37">
        <f t="shared" si="86"/>
        <v>2.813921258435929</v>
      </c>
      <c r="I65" s="37">
        <f t="shared" si="86"/>
        <v>3.25665123976812</v>
      </c>
      <c r="J65" s="37">
        <f t="shared" si="86"/>
        <v>3.4771144782346135</v>
      </c>
      <c r="K65" s="37">
        <f t="shared" si="86"/>
        <v>3.806680851203892</v>
      </c>
      <c r="L65" s="37"/>
      <c r="M65" s="37">
        <f t="shared" si="86"/>
        <v>4.570371425308177</v>
      </c>
      <c r="N65" s="37">
        <f t="shared" si="86"/>
        <v>4.678859500384723</v>
      </c>
      <c r="O65" s="37">
        <f t="shared" si="86"/>
        <v>4.895373042113376</v>
      </c>
      <c r="P65" s="37"/>
      <c r="Q65" s="37">
        <f t="shared" si="86"/>
        <v>5.968525885686884</v>
      </c>
      <c r="R65" s="37"/>
      <c r="S65" s="37">
        <f t="shared" si="86"/>
        <v>7.025421653281965</v>
      </c>
      <c r="T65" s="37"/>
      <c r="U65" s="37">
        <f t="shared" si="86"/>
        <v>8.065146784531024</v>
      </c>
      <c r="V65" s="37"/>
      <c r="W65" s="37">
        <f t="shared" si="86"/>
        <v>9.086709487139215</v>
      </c>
      <c r="X65" s="37">
        <f t="shared" si="86"/>
        <v>9.590377383289088</v>
      </c>
      <c r="Y65" s="37">
        <f t="shared" si="86"/>
        <v>9.989796043186855</v>
      </c>
      <c r="Z65" s="37">
        <f t="shared" si="86"/>
        <v>10.089155721855613</v>
      </c>
      <c r="AB65" s="37">
        <f t="shared" si="86"/>
        <v>11.071670887384071</v>
      </c>
      <c r="AC65" s="37"/>
      <c r="AD65" s="37">
        <f t="shared" si="86"/>
        <v>12.03365600070402</v>
      </c>
      <c r="AE65" s="37">
        <f t="shared" si="86"/>
        <v>2.080045019431848</v>
      </c>
      <c r="AF65" s="37">
        <f t="shared" si="86"/>
        <v>1.625295627369824</v>
      </c>
      <c r="AG65" s="37">
        <f t="shared" si="86"/>
        <v>2.011913708213046</v>
      </c>
      <c r="AH65" s="37">
        <f t="shared" si="86"/>
        <v>2.3949772005132637</v>
      </c>
      <c r="AI65" s="37">
        <f t="shared" si="86"/>
        <v>3.150964151556927</v>
      </c>
      <c r="AJ65" s="37">
        <f t="shared" si="86"/>
        <v>3.8941786100119558</v>
      </c>
      <c r="AK65" s="37">
        <f t="shared" si="86"/>
        <v>4.62536192923406</v>
      </c>
      <c r="AL65" s="37">
        <f t="shared" si="86"/>
        <v>5.3451011574113885</v>
      </c>
      <c r="AM65" s="37">
        <f t="shared" si="86"/>
        <v>6.053853586544774</v>
      </c>
      <c r="AN65" s="37">
        <f t="shared" si="86"/>
        <v>6.751969781393875</v>
      </c>
      <c r="AO65" s="37">
        <f t="shared" si="86"/>
        <v>7.4397152813415355</v>
      </c>
      <c r="AP65" s="37">
        <f t="shared" si="86"/>
        <v>8.117290962375904</v>
      </c>
      <c r="AQ65" s="37">
        <f t="shared" si="86"/>
        <v>8.784851881231392</v>
      </c>
      <c r="AR65" s="37">
        <f t="shared" si="86"/>
        <v>2.7476175888578567</v>
      </c>
      <c r="AS65" s="37">
        <f t="shared" si="86"/>
        <v>3.1112785769918547</v>
      </c>
      <c r="AT65" s="37">
        <f t="shared" si="86"/>
        <v>3.4724185884680723</v>
      </c>
      <c r="AU65" s="37">
        <f t="shared" si="86"/>
        <v>3.8311071893430437</v>
      </c>
      <c r="AV65" s="37">
        <f t="shared" si="86"/>
        <v>4.18740554222651</v>
      </c>
      <c r="AW65" s="37">
        <f t="shared" si="86"/>
        <v>4.541367000211935</v>
      </c>
      <c r="AX65" s="37">
        <f t="shared" si="86"/>
        <v>4.893037687418263</v>
      </c>
      <c r="AY65" s="37">
        <f t="shared" si="86"/>
        <v>5.242457068706002</v>
      </c>
      <c r="AZ65" s="37">
        <f t="shared" si="86"/>
        <v>5.5896585105261405</v>
      </c>
      <c r="BA65" s="37">
        <f t="shared" si="86"/>
        <v>5.934669834183707</v>
      </c>
      <c r="BB65" s="37">
        <f t="shared" si="86"/>
        <v>6.277513862093513</v>
      </c>
      <c r="BC65" s="37">
        <f t="shared" si="86"/>
        <v>1.727118516465169</v>
      </c>
      <c r="BD65" s="37">
        <f t="shared" si="86"/>
        <v>3.2734392564493437</v>
      </c>
      <c r="BE65" s="37">
        <f t="shared" si="86"/>
        <v>2.113706637066777</v>
      </c>
      <c r="BF65" s="37">
        <f t="shared" si="86"/>
        <v>2.037943935007867</v>
      </c>
      <c r="BG65" s="37">
        <f t="shared" si="86"/>
        <v>1.962090034358917</v>
      </c>
      <c r="BH65" s="37">
        <f t="shared" si="86"/>
        <v>1.8861435401593178</v>
      </c>
      <c r="BI65" s="37">
        <f t="shared" si="86"/>
        <v>1.8101030140104755</v>
      </c>
      <c r="BJ65" s="37">
        <f t="shared" si="86"/>
        <v>1.7339669729740013</v>
      </c>
      <c r="BK65" s="37">
        <f t="shared" si="86"/>
        <v>1.6577338884327968</v>
      </c>
      <c r="BL65" s="37">
        <f t="shared" si="86"/>
        <v>1.581402184913496</v>
      </c>
      <c r="BM65" s="37">
        <f t="shared" si="86"/>
        <v>1.5049702388686743</v>
      </c>
      <c r="BN65" s="37">
        <f t="shared" si="86"/>
        <v>1.428436377417184</v>
      </c>
      <c r="BO65" s="37">
        <f t="shared" si="86"/>
        <v>1.3517988770409077</v>
      </c>
      <c r="BP65" s="37">
        <f t="shared" si="86"/>
        <v>1.863505182953667</v>
      </c>
      <c r="BQ65" s="37">
        <f t="shared" si="86"/>
        <v>1.4372269085958778</v>
      </c>
      <c r="BR65" s="37"/>
      <c r="BS65" s="37"/>
      <c r="BT65" s="37">
        <f t="shared" si="86"/>
        <v>1.6495687816254747</v>
      </c>
      <c r="BU65" s="37">
        <f t="shared" si="86"/>
        <v>1.5977544275408317</v>
      </c>
      <c r="BV65" s="37">
        <f t="shared" si="86"/>
        <v>1.8669783485445905</v>
      </c>
      <c r="BW65" s="37">
        <f aca="true" t="shared" si="87" ref="BW65:EH65">(($A$77*BW8)^$A$80+($A$78*BW8^$A$79)^$A$80)^(1/$A$80)</f>
        <v>1.2817688878310247</v>
      </c>
      <c r="BX65" s="37">
        <f t="shared" si="87"/>
        <v>1.7609403634714567</v>
      </c>
      <c r="BY65" s="37">
        <f t="shared" si="87"/>
        <v>8.17241808354083</v>
      </c>
      <c r="BZ65" s="37">
        <f t="shared" si="87"/>
        <v>7.041136242795763</v>
      </c>
      <c r="CA65" s="37">
        <f t="shared" si="87"/>
        <v>3.5261015558878883</v>
      </c>
      <c r="CB65" s="37">
        <f t="shared" si="87"/>
        <v>7.037005655777007</v>
      </c>
      <c r="CC65" s="37">
        <f t="shared" si="87"/>
        <v>4.948459598621172</v>
      </c>
      <c r="CD65" s="37">
        <f t="shared" si="87"/>
        <v>30.66966744738171</v>
      </c>
      <c r="CE65" s="37">
        <f t="shared" si="87"/>
        <v>3.0160000732797188</v>
      </c>
      <c r="CF65" s="37">
        <f t="shared" si="87"/>
        <v>3.098253486283747</v>
      </c>
      <c r="CG65" s="37">
        <f t="shared" si="87"/>
        <v>14.646857656268452</v>
      </c>
      <c r="CH65" s="37">
        <f t="shared" si="87"/>
        <v>17.313272426864955</v>
      </c>
      <c r="CI65" s="37">
        <f t="shared" si="87"/>
        <v>1.7112492038926417</v>
      </c>
      <c r="CJ65" s="37">
        <f t="shared" si="87"/>
        <v>1.9438844092908374</v>
      </c>
      <c r="CK65" s="37">
        <f t="shared" si="87"/>
        <v>17.04820969815367</v>
      </c>
      <c r="CL65" s="37">
        <f t="shared" si="87"/>
        <v>12.745287698583637</v>
      </c>
      <c r="CM65" s="37">
        <f t="shared" si="87"/>
        <v>7.669861775488329</v>
      </c>
      <c r="CN65" s="37">
        <f t="shared" si="87"/>
        <v>2.2791756256707716</v>
      </c>
      <c r="CO65" s="37">
        <f t="shared" si="87"/>
        <v>13.921136129470264</v>
      </c>
      <c r="CP65" s="37">
        <f t="shared" si="87"/>
        <v>16.01900131465907</v>
      </c>
      <c r="CQ65" s="37">
        <f t="shared" si="87"/>
        <v>18.098160225937782</v>
      </c>
      <c r="CR65" s="37">
        <f t="shared" si="87"/>
        <v>32.21446229924471</v>
      </c>
      <c r="CS65" s="37">
        <f t="shared" si="87"/>
        <v>33.32631604484018</v>
      </c>
      <c r="CT65" s="37">
        <f t="shared" si="87"/>
        <v>34.440657053095535</v>
      </c>
      <c r="CU65" s="37">
        <f t="shared" si="87"/>
        <v>35.5575980303216</v>
      </c>
      <c r="CV65" s="37">
        <f t="shared" si="87"/>
        <v>36.677227333446396</v>
      </c>
      <c r="CW65" s="37">
        <f t="shared" si="87"/>
        <v>37.79961223314341</v>
      </c>
      <c r="CX65" s="37">
        <f t="shared" si="87"/>
        <v>38.92480184218749</v>
      </c>
      <c r="CY65" s="37">
        <f t="shared" si="87"/>
        <v>40.05282970645393</v>
      </c>
      <c r="CZ65" s="37">
        <f t="shared" si="87"/>
        <v>41.18371607463716</v>
      </c>
      <c r="DA65" s="37">
        <f t="shared" si="87"/>
        <v>42.31746987246012</v>
      </c>
      <c r="DB65" s="37">
        <f t="shared" si="87"/>
        <v>43.45409041122307</v>
      </c>
      <c r="DC65" s="37">
        <f t="shared" si="87"/>
        <v>0.7046304978685217</v>
      </c>
      <c r="DD65" s="37">
        <f t="shared" si="87"/>
        <v>0.4544522585014743</v>
      </c>
      <c r="DE65" s="37">
        <f t="shared" si="87"/>
        <v>2.460612725321543</v>
      </c>
      <c r="DF65" s="37">
        <f t="shared" si="87"/>
        <v>2.7180519187727445</v>
      </c>
      <c r="DG65" s="37">
        <f t="shared" si="87"/>
        <v>1.511644644294139</v>
      </c>
      <c r="DH65" s="37">
        <f t="shared" si="87"/>
        <v>2.0273425199783963</v>
      </c>
      <c r="DI65" s="37">
        <f t="shared" si="87"/>
        <v>1.3951441572829242</v>
      </c>
      <c r="DJ65" s="37">
        <f t="shared" si="87"/>
        <v>1.7443152391511512</v>
      </c>
      <c r="DK65" s="37">
        <f t="shared" si="87"/>
        <v>1.822693065526563</v>
      </c>
      <c r="DL65" s="37">
        <f t="shared" si="87"/>
        <v>1.253626654636197</v>
      </c>
      <c r="DM65" s="37">
        <f t="shared" si="87"/>
        <v>1.193990080365064</v>
      </c>
      <c r="DN65" s="37">
        <f t="shared" si="87"/>
        <v>2.076012722924375</v>
      </c>
      <c r="DO65" s="37">
        <f t="shared" si="87"/>
        <v>2.597181817142202</v>
      </c>
      <c r="DP65" s="37">
        <f t="shared" si="87"/>
        <v>2.6834917308928414</v>
      </c>
      <c r="DQ65" s="37">
        <f t="shared" si="87"/>
        <v>2.7696482194519936</v>
      </c>
      <c r="DR65" s="37">
        <f t="shared" si="87"/>
        <v>2.855652756503938</v>
      </c>
      <c r="DS65" s="37">
        <f t="shared" si="87"/>
        <v>2.9415067763025458</v>
      </c>
      <c r="DT65" s="37">
        <f t="shared" si="87"/>
        <v>3.4535455626176987</v>
      </c>
      <c r="DU65" s="37">
        <f t="shared" si="87"/>
        <v>3.538382957604927</v>
      </c>
      <c r="DV65" s="37">
        <f t="shared" si="87"/>
        <v>3.7920572824115832</v>
      </c>
      <c r="DW65" s="37">
        <f t="shared" si="87"/>
        <v>4.6288674237056995</v>
      </c>
      <c r="DX65" s="37">
        <f t="shared" si="87"/>
        <v>5.452824556427804</v>
      </c>
      <c r="DY65" s="37">
        <f t="shared" si="87"/>
        <v>6.264558055613888</v>
      </c>
      <c r="DZ65" s="37">
        <f t="shared" si="87"/>
        <v>7.064491484465534</v>
      </c>
      <c r="EA65" s="37">
        <f t="shared" si="87"/>
        <v>7.852890547193453</v>
      </c>
      <c r="EB65" s="37">
        <f t="shared" si="87"/>
        <v>8.62990733741815</v>
      </c>
      <c r="EC65" s="37">
        <f t="shared" si="87"/>
        <v>9.395620658845624</v>
      </c>
      <c r="ED65" s="37">
        <f t="shared" si="87"/>
        <v>1.1691239066129144</v>
      </c>
      <c r="EE65" s="37">
        <f t="shared" si="87"/>
        <v>0.9398877583154086</v>
      </c>
      <c r="EF65" s="37">
        <f t="shared" si="87"/>
        <v>12.77957952955811</v>
      </c>
      <c r="EG65" s="37">
        <f t="shared" si="87"/>
        <v>9.496512259051677</v>
      </c>
      <c r="EH65" s="37">
        <f t="shared" si="87"/>
        <v>11.11480205160098</v>
      </c>
      <c r="EI65" s="37">
        <f aca="true" t="shared" si="88" ref="EI65:ES65">(($A$77*EI8)^$A$80+($A$78*EI8^$A$79)^$A$80)^(1/$A$80)</f>
        <v>2.953924080865197</v>
      </c>
      <c r="EJ65" s="37">
        <f t="shared" si="88"/>
        <v>2.1498109453147785</v>
      </c>
      <c r="EK65" s="37">
        <f t="shared" si="88"/>
        <v>1.042925534578887</v>
      </c>
      <c r="EL65" s="37">
        <f t="shared" si="88"/>
        <v>9.372318688632083</v>
      </c>
      <c r="EM65" s="37">
        <f t="shared" si="88"/>
        <v>1.7989995595821833</v>
      </c>
      <c r="EN65" s="37">
        <f t="shared" si="88"/>
        <v>0.5634893238491269</v>
      </c>
      <c r="EO65" s="37">
        <f t="shared" si="88"/>
        <v>3.93100326953326</v>
      </c>
      <c r="EP65" s="37">
        <f t="shared" si="88"/>
        <v>4.057894242987782</v>
      </c>
      <c r="EQ65" s="37">
        <f t="shared" si="88"/>
        <v>3.8800725007702406</v>
      </c>
      <c r="ER65" s="37">
        <f t="shared" si="88"/>
        <v>2.237560450472492</v>
      </c>
      <c r="ES65" s="37">
        <f t="shared" si="88"/>
        <v>4.289405588221095</v>
      </c>
    </row>
    <row r="66" spans="1:149" ht="15.75">
      <c r="A66" s="1">
        <v>40</v>
      </c>
      <c r="B66" s="37">
        <f aca="true" t="shared" si="89" ref="B66:BV66">(($A$77*B9)^$A$80+($A$78*B9^$A$79)^$A$80)^(1/$A$80)</f>
        <v>1.8441690480963122</v>
      </c>
      <c r="C66" s="37">
        <f t="shared" si="89"/>
        <v>1.3474338241914823</v>
      </c>
      <c r="D66" s="37">
        <f t="shared" si="89"/>
        <v>1.3133619435780746</v>
      </c>
      <c r="E66" s="37">
        <f t="shared" si="89"/>
        <v>1.2199943234120383</v>
      </c>
      <c r="F66" s="37">
        <f t="shared" si="89"/>
        <v>1.6026236219082102</v>
      </c>
      <c r="G66" s="37">
        <f t="shared" si="89"/>
        <v>1.982722445063412</v>
      </c>
      <c r="H66" s="37">
        <f t="shared" si="89"/>
        <v>2.058444507744661</v>
      </c>
      <c r="I66" s="37">
        <f t="shared" si="89"/>
        <v>2.360356213716147</v>
      </c>
      <c r="J66" s="37">
        <f t="shared" si="89"/>
        <v>2.5107320572086813</v>
      </c>
      <c r="K66" s="37">
        <f t="shared" si="89"/>
        <v>2.7355794058724805</v>
      </c>
      <c r="L66" s="37"/>
      <c r="M66" s="37">
        <f t="shared" si="89"/>
        <v>3.2569248030476032</v>
      </c>
      <c r="N66" s="37">
        <f t="shared" si="89"/>
        <v>3.331029761042897</v>
      </c>
      <c r="O66" s="37">
        <f t="shared" si="89"/>
        <v>3.478962241831826</v>
      </c>
      <c r="P66" s="37"/>
      <c r="Q66" s="37">
        <f t="shared" si="89"/>
        <v>4.213118664391631</v>
      </c>
      <c r="R66" s="37"/>
      <c r="S66" s="37">
        <f t="shared" si="89"/>
        <v>4.938170741132582</v>
      </c>
      <c r="T66" s="37"/>
      <c r="U66" s="37">
        <f t="shared" si="89"/>
        <v>5.65413696199113</v>
      </c>
      <c r="V66" s="37"/>
      <c r="W66" s="37">
        <f t="shared" si="89"/>
        <v>6.360953341423421</v>
      </c>
      <c r="X66" s="37">
        <f t="shared" si="89"/>
        <v>6.710892839894712</v>
      </c>
      <c r="Y66" s="37">
        <f t="shared" si="89"/>
        <v>6.989161785759012</v>
      </c>
      <c r="Z66" s="37">
        <f t="shared" si="89"/>
        <v>7.058493875093582</v>
      </c>
      <c r="AB66" s="37">
        <f t="shared" si="89"/>
        <v>7.74659034951324</v>
      </c>
      <c r="AC66" s="37"/>
      <c r="AD66" s="37">
        <f t="shared" si="89"/>
        <v>8.425051237827756</v>
      </c>
      <c r="AE66" s="37">
        <f t="shared" si="89"/>
        <v>1.5959348059521956</v>
      </c>
      <c r="AF66" s="37">
        <f t="shared" si="89"/>
        <v>1.2469999584197031</v>
      </c>
      <c r="AG66" s="37">
        <f t="shared" si="89"/>
        <v>1.510173656328702</v>
      </c>
      <c r="AH66" s="37">
        <f t="shared" si="89"/>
        <v>1.7709658328041473</v>
      </c>
      <c r="AI66" s="37">
        <f t="shared" si="89"/>
        <v>2.285804209958146</v>
      </c>
      <c r="AJ66" s="37">
        <f t="shared" si="89"/>
        <v>2.792244566696606</v>
      </c>
      <c r="AK66" s="37">
        <f t="shared" si="89"/>
        <v>3.2909183458961344</v>
      </c>
      <c r="AL66" s="37">
        <f t="shared" si="89"/>
        <v>3.7823719771274953</v>
      </c>
      <c r="AM66" s="37">
        <f t="shared" si="89"/>
        <v>4.267077988258746</v>
      </c>
      <c r="AN66" s="37">
        <f t="shared" si="89"/>
        <v>4.7454445622651145</v>
      </c>
      <c r="AO66" s="37">
        <f t="shared" si="89"/>
        <v>5.21782382732768</v>
      </c>
      <c r="AP66" s="37">
        <f t="shared" si="89"/>
        <v>5.684519111029028</v>
      </c>
      <c r="AQ66" s="37">
        <f t="shared" si="89"/>
        <v>6.14579134157037</v>
      </c>
      <c r="AR66" s="37">
        <f t="shared" si="89"/>
        <v>2.005839834384386</v>
      </c>
      <c r="AS66" s="37">
        <f t="shared" si="89"/>
        <v>2.253634619555926</v>
      </c>
      <c r="AT66" s="37">
        <f t="shared" si="89"/>
        <v>2.499778691255678</v>
      </c>
      <c r="AU66" s="37">
        <f t="shared" si="89"/>
        <v>2.7443332961814124</v>
      </c>
      <c r="AV66" s="37">
        <f t="shared" si="89"/>
        <v>2.9873553195901597</v>
      </c>
      <c r="AW66" s="37">
        <f t="shared" si="89"/>
        <v>3.228897565483774</v>
      </c>
      <c r="AX66" s="37">
        <f t="shared" si="89"/>
        <v>3.4690090167187075</v>
      </c>
      <c r="AY66" s="37">
        <f t="shared" si="89"/>
        <v>3.7077350769959287</v>
      </c>
      <c r="AZ66" s="37">
        <f t="shared" si="89"/>
        <v>3.945117796511036</v>
      </c>
      <c r="BA66" s="37">
        <f t="shared" si="89"/>
        <v>4.1811960828755845</v>
      </c>
      <c r="BB66" s="37">
        <f t="shared" si="89"/>
        <v>4.416005898761632</v>
      </c>
      <c r="BC66" s="37">
        <f t="shared" si="89"/>
        <v>1.3232231099775187</v>
      </c>
      <c r="BD66" s="37">
        <f t="shared" si="89"/>
        <v>2.3424317767554</v>
      </c>
      <c r="BE66" s="37">
        <f t="shared" si="89"/>
        <v>1.5532931857908003</v>
      </c>
      <c r="BF66" s="37">
        <f t="shared" si="89"/>
        <v>1.5016446156384733</v>
      </c>
      <c r="BG66" s="37">
        <f t="shared" si="89"/>
        <v>1.449935623273959</v>
      </c>
      <c r="BH66" s="37">
        <f t="shared" si="89"/>
        <v>1.3981651947318239</v>
      </c>
      <c r="BI66" s="37">
        <f t="shared" si="89"/>
        <v>1.3463322899632029</v>
      </c>
      <c r="BJ66" s="37">
        <f t="shared" si="89"/>
        <v>1.2944358421032065</v>
      </c>
      <c r="BK66" s="37">
        <f t="shared" si="89"/>
        <v>1.242474756712349</v>
      </c>
      <c r="BL66" s="37">
        <f t="shared" si="89"/>
        <v>1.1904479109909338</v>
      </c>
      <c r="BM66" s="37">
        <f t="shared" si="89"/>
        <v>1.138354152965257</v>
      </c>
      <c r="BN66" s="37">
        <f t="shared" si="89"/>
        <v>1.0861923006444585</v>
      </c>
      <c r="BO66" s="37">
        <f t="shared" si="89"/>
        <v>1.0339611411467873</v>
      </c>
      <c r="BP66" s="37">
        <f t="shared" si="89"/>
        <v>1.373910308974845</v>
      </c>
      <c r="BQ66" s="37">
        <f t="shared" si="89"/>
        <v>1.0936083945586799</v>
      </c>
      <c r="BR66" s="37"/>
      <c r="BS66" s="37"/>
      <c r="BT66" s="37">
        <f t="shared" si="89"/>
        <v>1.2629387254881639</v>
      </c>
      <c r="BU66" s="37">
        <f t="shared" si="89"/>
        <v>1.2232667469085765</v>
      </c>
      <c r="BV66" s="37">
        <f t="shared" si="89"/>
        <v>1.42940300048449</v>
      </c>
      <c r="BW66" s="37">
        <f aca="true" t="shared" si="90" ref="BW66:EH66">(($A$77*BW9)^$A$80+($A$78*BW9^$A$79)^$A$80)^(1/$A$80)</f>
        <v>0.981388597928288</v>
      </c>
      <c r="BX66" s="37">
        <f t="shared" si="90"/>
        <v>1.3517080365874639</v>
      </c>
      <c r="BY66" s="37">
        <f t="shared" si="90"/>
        <v>5.743641240898306</v>
      </c>
      <c r="BZ66" s="37">
        <f t="shared" si="90"/>
        <v>4.964540851151657</v>
      </c>
      <c r="CA66" s="37">
        <f t="shared" si="90"/>
        <v>2.5444560823269002</v>
      </c>
      <c r="CB66" s="37">
        <f t="shared" si="90"/>
        <v>4.942277660643603</v>
      </c>
      <c r="CC66" s="37">
        <f t="shared" si="90"/>
        <v>3.4985576669164393</v>
      </c>
      <c r="CD66" s="37">
        <f t="shared" si="90"/>
        <v>22.56215783728531</v>
      </c>
      <c r="CE66" s="37">
        <f t="shared" si="90"/>
        <v>2.1705268929103267</v>
      </c>
      <c r="CF66" s="37">
        <f t="shared" si="90"/>
        <v>2.2299519183698093</v>
      </c>
      <c r="CG66" s="37">
        <f t="shared" si="90"/>
        <v>10.313996041430949</v>
      </c>
      <c r="CH66" s="37">
        <f t="shared" si="90"/>
        <v>12.246977178787581</v>
      </c>
      <c r="CI66" s="37">
        <f t="shared" si="90"/>
        <v>1.319965715935407</v>
      </c>
      <c r="CJ66" s="37">
        <f t="shared" si="90"/>
        <v>1.4942788935780025</v>
      </c>
      <c r="CK66" s="37">
        <f t="shared" si="90"/>
        <v>12.057131479805454</v>
      </c>
      <c r="CL66" s="37">
        <f t="shared" si="90"/>
        <v>8.928542746873577</v>
      </c>
      <c r="CM66" s="37">
        <f t="shared" si="90"/>
        <v>5.371319803341677</v>
      </c>
      <c r="CN66" s="37">
        <f t="shared" si="90"/>
        <v>1.713505557249779</v>
      </c>
      <c r="CO66" s="37">
        <f t="shared" si="90"/>
        <v>9.77450451624046</v>
      </c>
      <c r="CP66" s="37">
        <f t="shared" si="90"/>
        <v>11.278332319245834</v>
      </c>
      <c r="CQ66" s="37">
        <f t="shared" si="90"/>
        <v>12.816110927740494</v>
      </c>
      <c r="CR66" s="37">
        <f t="shared" si="90"/>
        <v>23.397179101254977</v>
      </c>
      <c r="CS66" s="37">
        <f t="shared" si="90"/>
        <v>24.231221871188207</v>
      </c>
      <c r="CT66" s="37">
        <f t="shared" si="90"/>
        <v>25.065833659057976</v>
      </c>
      <c r="CU66" s="37">
        <f t="shared" si="90"/>
        <v>25.901153071637538</v>
      </c>
      <c r="CV66" s="37">
        <f t="shared" si="90"/>
        <v>26.737311582008246</v>
      </c>
      <c r="CW66" s="37">
        <f t="shared" si="90"/>
        <v>27.574430964400836</v>
      </c>
      <c r="CX66" s="37">
        <f t="shared" si="90"/>
        <v>28.412621822364134</v>
      </c>
      <c r="CY66" s="37">
        <f t="shared" si="90"/>
        <v>29.251982925288335</v>
      </c>
      <c r="CZ66" s="37">
        <f t="shared" si="90"/>
        <v>30.092601122669127</v>
      </c>
      <c r="DA66" s="37">
        <f t="shared" si="90"/>
        <v>30.934551655320064</v>
      </c>
      <c r="DB66" s="37">
        <f t="shared" si="90"/>
        <v>31.777898725619398</v>
      </c>
      <c r="DC66" s="37">
        <f t="shared" si="90"/>
        <v>0.6485097794584023</v>
      </c>
      <c r="DD66" s="37">
        <f t="shared" si="90"/>
        <v>0.41825699276212236</v>
      </c>
      <c r="DE66" s="37">
        <f t="shared" si="90"/>
        <v>1.7952215776411349</v>
      </c>
      <c r="DF66" s="37">
        <f t="shared" si="90"/>
        <v>1.987622419346835</v>
      </c>
      <c r="DG66" s="37">
        <f t="shared" si="90"/>
        <v>1.1610206086657113</v>
      </c>
      <c r="DH66" s="37">
        <f t="shared" si="90"/>
        <v>1.5070560333479548</v>
      </c>
      <c r="DI66" s="37">
        <f t="shared" si="90"/>
        <v>1.072746693756478</v>
      </c>
      <c r="DJ66" s="37">
        <f t="shared" si="90"/>
        <v>1.3055812401830196</v>
      </c>
      <c r="DK66" s="37">
        <f t="shared" si="90"/>
        <v>1.3596992960913301</v>
      </c>
      <c r="DL66" s="37">
        <f t="shared" si="90"/>
        <v>0.9689511321784413</v>
      </c>
      <c r="DM66" s="37">
        <f t="shared" si="90"/>
        <v>0.9276250884936298</v>
      </c>
      <c r="DN66" s="37">
        <f t="shared" si="90"/>
        <v>1.5283202189531127</v>
      </c>
      <c r="DO66" s="37">
        <f t="shared" si="90"/>
        <v>1.8833522070038409</v>
      </c>
      <c r="DP66" s="37">
        <f t="shared" si="90"/>
        <v>1.9421576410738157</v>
      </c>
      <c r="DQ66" s="37">
        <f t="shared" si="90"/>
        <v>2.000861555672291</v>
      </c>
      <c r="DR66" s="37">
        <f t="shared" si="90"/>
        <v>2.059465104273629</v>
      </c>
      <c r="DS66" s="37">
        <f t="shared" si="90"/>
        <v>2.117969418371871</v>
      </c>
      <c r="DT66" s="37">
        <f t="shared" si="90"/>
        <v>2.466972076453265</v>
      </c>
      <c r="DU66" s="37">
        <f t="shared" si="90"/>
        <v>2.5248116703883574</v>
      </c>
      <c r="DV66" s="37">
        <f t="shared" si="90"/>
        <v>2.697788687619713</v>
      </c>
      <c r="DW66" s="37">
        <f t="shared" si="90"/>
        <v>3.268780963589544</v>
      </c>
      <c r="DX66" s="37">
        <f t="shared" si="90"/>
        <v>3.83177276846287</v>
      </c>
      <c r="DY66" s="37">
        <f t="shared" si="90"/>
        <v>4.387443574060895</v>
      </c>
      <c r="DZ66" s="37">
        <f t="shared" si="90"/>
        <v>4.936349658692883</v>
      </c>
      <c r="EA66" s="37">
        <f t="shared" si="90"/>
        <v>5.478943785358731</v>
      </c>
      <c r="EB66" s="37">
        <f t="shared" si="90"/>
        <v>6.015591690733652</v>
      </c>
      <c r="EC66" s="37">
        <f t="shared" si="90"/>
        <v>6.54658611838433</v>
      </c>
      <c r="ED66" s="37">
        <f t="shared" si="90"/>
        <v>0.8996547887605584</v>
      </c>
      <c r="EE66" s="37">
        <f t="shared" si="90"/>
        <v>0.7507879091466136</v>
      </c>
      <c r="EF66" s="37">
        <f t="shared" si="90"/>
        <v>8.948981645133129</v>
      </c>
      <c r="EG66" s="37">
        <f t="shared" si="90"/>
        <v>6.594098887220272</v>
      </c>
      <c r="EH66" s="37">
        <f t="shared" si="90"/>
        <v>7.767929992638776</v>
      </c>
      <c r="EI66" s="37">
        <f aca="true" t="shared" si="91" ref="EI66:ES66">(($A$77*EI9)^$A$80+($A$78*EI9^$A$79)^$A$80)^(1/$A$80)</f>
        <v>2.1199103141456703</v>
      </c>
      <c r="EJ66" s="37">
        <f t="shared" si="91"/>
        <v>1.5862318570582663</v>
      </c>
      <c r="EK66" s="37">
        <f t="shared" si="91"/>
        <v>0.848353254064607</v>
      </c>
      <c r="EL66" s="37">
        <f t="shared" si="91"/>
        <v>6.556543736946662</v>
      </c>
      <c r="EM66" s="37">
        <f t="shared" si="91"/>
        <v>1.322595310314773</v>
      </c>
      <c r="EN66" s="37">
        <f t="shared" si="91"/>
        <v>0.4616123815195681</v>
      </c>
      <c r="EO66" s="37">
        <f t="shared" si="91"/>
        <v>2.7982245734871705</v>
      </c>
      <c r="EP66" s="37">
        <f t="shared" si="91"/>
        <v>2.8824336942154263</v>
      </c>
      <c r="EQ66" s="37">
        <f t="shared" si="91"/>
        <v>2.7622864883830136</v>
      </c>
      <c r="ER66" s="37">
        <f t="shared" si="91"/>
        <v>1.6031226571011086</v>
      </c>
      <c r="ES66" s="37">
        <f t="shared" si="91"/>
        <v>3.0366374851348237</v>
      </c>
    </row>
    <row r="67" spans="1:149" ht="15.75">
      <c r="A67" s="1">
        <v>45</v>
      </c>
      <c r="B67" s="37">
        <f aca="true" t="shared" si="92" ref="B67:BV67">(($A$77*B10)^$A$80+($A$78*B10^$A$79)^$A$80)^(1/$A$80)</f>
        <v>1.4424546589987377</v>
      </c>
      <c r="C67" s="37">
        <f t="shared" si="92"/>
        <v>1.101424905134708</v>
      </c>
      <c r="D67" s="37">
        <f t="shared" si="92"/>
        <v>1.0735731102792092</v>
      </c>
      <c r="E67" s="37">
        <f t="shared" si="92"/>
        <v>0.9972507963796537</v>
      </c>
      <c r="F67" s="37">
        <f t="shared" si="92"/>
        <v>1.2699374809868917</v>
      </c>
      <c r="G67" s="37">
        <f t="shared" si="92"/>
        <v>1.5408418226564184</v>
      </c>
      <c r="H67" s="37">
        <f t="shared" si="92"/>
        <v>1.5948136862761133</v>
      </c>
      <c r="I67" s="37">
        <f t="shared" si="92"/>
        <v>1.810018024200337</v>
      </c>
      <c r="J67" s="37">
        <f t="shared" si="92"/>
        <v>1.9172156391451847</v>
      </c>
      <c r="K67" s="37">
        <f t="shared" si="92"/>
        <v>2.0775144289293017</v>
      </c>
      <c r="L67" s="37"/>
      <c r="M67" s="37">
        <f t="shared" si="92"/>
        <v>2.4492682778776973</v>
      </c>
      <c r="N67" s="37">
        <f t="shared" si="92"/>
        <v>2.5021201984348793</v>
      </c>
      <c r="O67" s="37">
        <f t="shared" si="92"/>
        <v>2.607634988518679</v>
      </c>
      <c r="P67" s="37"/>
      <c r="Q67" s="37">
        <f t="shared" si="92"/>
        <v>3.131491523255838</v>
      </c>
      <c r="R67" s="37"/>
      <c r="S67" s="37">
        <f t="shared" si="92"/>
        <v>3.64930657633346</v>
      </c>
      <c r="T67" s="37"/>
      <c r="U67" s="37">
        <f t="shared" si="92"/>
        <v>4.16124781367933</v>
      </c>
      <c r="V67" s="37"/>
      <c r="W67" s="37">
        <f t="shared" si="92"/>
        <v>4.667436920747877</v>
      </c>
      <c r="X67" s="37">
        <f t="shared" si="92"/>
        <v>4.918401773724102</v>
      </c>
      <c r="Y67" s="37">
        <f t="shared" si="92"/>
        <v>5.118158590592514</v>
      </c>
      <c r="Z67" s="37">
        <f t="shared" si="92"/>
        <v>5.167957214389327</v>
      </c>
      <c r="AB67" s="37">
        <f t="shared" si="92"/>
        <v>5.662860275385132</v>
      </c>
      <c r="AC67" s="37"/>
      <c r="AD67" s="37">
        <f t="shared" si="92"/>
        <v>6.152171819668614</v>
      </c>
      <c r="AE67" s="37">
        <f t="shared" si="92"/>
        <v>1.29944962885216</v>
      </c>
      <c r="AF67" s="37">
        <f t="shared" si="92"/>
        <v>1.0153311780515544</v>
      </c>
      <c r="AG67" s="37">
        <f t="shared" si="92"/>
        <v>1.202574183252254</v>
      </c>
      <c r="AH67" s="37">
        <f t="shared" si="92"/>
        <v>1.3881413335398622</v>
      </c>
      <c r="AI67" s="37">
        <f t="shared" si="92"/>
        <v>1.754538811129098</v>
      </c>
      <c r="AJ67" s="37">
        <f t="shared" si="92"/>
        <v>2.115060751951493</v>
      </c>
      <c r="AK67" s="37">
        <f t="shared" si="92"/>
        <v>2.4701801853231773</v>
      </c>
      <c r="AL67" s="37">
        <f t="shared" si="92"/>
        <v>2.8203146118002325</v>
      </c>
      <c r="AM67" s="37">
        <f t="shared" si="92"/>
        <v>3.1658332366308604</v>
      </c>
      <c r="AN67" s="37">
        <f t="shared" si="92"/>
        <v>3.5070630969774865</v>
      </c>
      <c r="AO67" s="37">
        <f t="shared" si="92"/>
        <v>3.8442942789615726</v>
      </c>
      <c r="AP67" s="37">
        <f t="shared" si="92"/>
        <v>4.177784382779702</v>
      </c>
      <c r="AQ67" s="37">
        <f t="shared" si="92"/>
        <v>4.507762364046664</v>
      </c>
      <c r="AR67" s="37">
        <f t="shared" si="92"/>
        <v>1.5542756149520633</v>
      </c>
      <c r="AS67" s="37">
        <f t="shared" si="92"/>
        <v>1.7307217418923886</v>
      </c>
      <c r="AT67" s="37">
        <f t="shared" si="92"/>
        <v>1.9060145723968476</v>
      </c>
      <c r="AU67" s="37">
        <f t="shared" si="92"/>
        <v>2.080200302450205</v>
      </c>
      <c r="AV67" s="37">
        <f t="shared" si="92"/>
        <v>2.2533223358469474</v>
      </c>
      <c r="AW67" s="37">
        <f t="shared" si="92"/>
        <v>2.425421468332339</v>
      </c>
      <c r="AX67" s="37">
        <f t="shared" si="92"/>
        <v>2.596536057161897</v>
      </c>
      <c r="AY67" s="37">
        <f t="shared" si="92"/>
        <v>2.7667021774277196</v>
      </c>
      <c r="AZ67" s="37">
        <f t="shared" si="92"/>
        <v>2.9359537663663406</v>
      </c>
      <c r="BA67" s="37">
        <f t="shared" si="92"/>
        <v>3.104322756742303</v>
      </c>
      <c r="BB67" s="37">
        <f t="shared" si="92"/>
        <v>3.2718392002936554</v>
      </c>
      <c r="BC67" s="37">
        <f t="shared" si="92"/>
        <v>1.075981793079028</v>
      </c>
      <c r="BD67" s="37">
        <f t="shared" si="92"/>
        <v>1.7766790654653128</v>
      </c>
      <c r="BE67" s="37">
        <f t="shared" si="92"/>
        <v>1.2124252388070844</v>
      </c>
      <c r="BF67" s="37">
        <f t="shared" si="92"/>
        <v>1.1753158868702416</v>
      </c>
      <c r="BG67" s="37">
        <f t="shared" si="92"/>
        <v>1.1381640077852637</v>
      </c>
      <c r="BH67" s="37">
        <f t="shared" si="92"/>
        <v>1.1009688685733303</v>
      </c>
      <c r="BI67" s="37">
        <f t="shared" si="92"/>
        <v>1.0637297184291126</v>
      </c>
      <c r="BJ67" s="37">
        <f t="shared" si="92"/>
        <v>1.0264457882034375</v>
      </c>
      <c r="BK67" s="37">
        <f t="shared" si="92"/>
        <v>0.98911628986749</v>
      </c>
      <c r="BL67" s="37">
        <f t="shared" si="92"/>
        <v>0.951740415957802</v>
      </c>
      <c r="BM67" s="37">
        <f t="shared" si="92"/>
        <v>0.914317339001204</v>
      </c>
      <c r="BN67" s="37">
        <f t="shared" si="92"/>
        <v>0.8768462109189087</v>
      </c>
      <c r="BO67" s="37">
        <f t="shared" si="92"/>
        <v>0.8393261624088257</v>
      </c>
      <c r="BP67" s="37">
        <f t="shared" si="92"/>
        <v>1.0761260940766624</v>
      </c>
      <c r="BQ67" s="37">
        <f t="shared" si="92"/>
        <v>0.8829226443599031</v>
      </c>
      <c r="BR67" s="37"/>
      <c r="BS67" s="37"/>
      <c r="BT67" s="37">
        <f t="shared" si="92"/>
        <v>1.0272153525849348</v>
      </c>
      <c r="BU67" s="37">
        <f t="shared" si="92"/>
        <v>0.9949474340116305</v>
      </c>
      <c r="BV67" s="37">
        <f t="shared" si="92"/>
        <v>1.1626130352381698</v>
      </c>
      <c r="BW67" s="37">
        <f aca="true" t="shared" si="93" ref="BW67:EH67">(($A$77*BW10)^$A$80+($A$78*BW10^$A$79)^$A$80)^(1/$A$80)</f>
        <v>0.7978639372994557</v>
      </c>
      <c r="BX67" s="37">
        <f t="shared" si="93"/>
        <v>1.101597278115463</v>
      </c>
      <c r="BY67" s="37">
        <f t="shared" si="93"/>
        <v>4.2398167445393105</v>
      </c>
      <c r="BZ67" s="37">
        <f t="shared" si="93"/>
        <v>3.6885221934865577</v>
      </c>
      <c r="CA67" s="37">
        <f t="shared" si="93"/>
        <v>1.9478734185141087</v>
      </c>
      <c r="CB67" s="37">
        <f t="shared" si="93"/>
        <v>3.6541642233031397</v>
      </c>
      <c r="CC67" s="37">
        <f t="shared" si="93"/>
        <v>2.613487855066347</v>
      </c>
      <c r="CD67" s="37">
        <f t="shared" si="93"/>
        <v>16.999174681975926</v>
      </c>
      <c r="CE67" s="37">
        <f t="shared" si="93"/>
        <v>1.6566506640475624</v>
      </c>
      <c r="CF67" s="37">
        <f t="shared" si="93"/>
        <v>1.7028500788018754</v>
      </c>
      <c r="CG67" s="37">
        <f t="shared" si="93"/>
        <v>7.525623509760381</v>
      </c>
      <c r="CH67" s="37">
        <f t="shared" si="93"/>
        <v>8.94916289740243</v>
      </c>
      <c r="CI67" s="37">
        <f t="shared" si="93"/>
        <v>1.0819538875164878</v>
      </c>
      <c r="CJ67" s="37">
        <f t="shared" si="93"/>
        <v>1.2212069073981162</v>
      </c>
      <c r="CK67" s="37">
        <f t="shared" si="93"/>
        <v>8.813460942655583</v>
      </c>
      <c r="CL67" s="37">
        <f t="shared" si="93"/>
        <v>6.519444014874039</v>
      </c>
      <c r="CM67" s="37">
        <f t="shared" si="93"/>
        <v>3.9573749739072075</v>
      </c>
      <c r="CN67" s="37">
        <f t="shared" si="93"/>
        <v>1.370161118647588</v>
      </c>
      <c r="CO67" s="37">
        <f t="shared" si="93"/>
        <v>7.1405171564670145</v>
      </c>
      <c r="CP67" s="37">
        <f t="shared" si="93"/>
        <v>8.22298070479909</v>
      </c>
      <c r="CQ67" s="37">
        <f t="shared" si="93"/>
        <v>9.36754699296299</v>
      </c>
      <c r="CR67" s="37">
        <f t="shared" si="93"/>
        <v>17.479192688813097</v>
      </c>
      <c r="CS67" s="37">
        <f t="shared" si="93"/>
        <v>18.133722878544393</v>
      </c>
      <c r="CT67" s="37">
        <f t="shared" si="93"/>
        <v>18.788567786495875</v>
      </c>
      <c r="CU67" s="37">
        <f t="shared" si="93"/>
        <v>19.443655610348443</v>
      </c>
      <c r="CV67" s="37">
        <f t="shared" si="93"/>
        <v>20.098947574271516</v>
      </c>
      <c r="CW67" s="37">
        <f t="shared" si="93"/>
        <v>20.75443172851604</v>
      </c>
      <c r="CX67" s="37">
        <f t="shared" si="93"/>
        <v>21.410117231067836</v>
      </c>
      <c r="CY67" s="37">
        <f t="shared" si="93"/>
        <v>22.06602924554238</v>
      </c>
      <c r="CZ67" s="37">
        <f t="shared" si="93"/>
        <v>22.72220451901444</v>
      </c>
      <c r="DA67" s="37">
        <f t="shared" si="93"/>
        <v>23.37868764881667</v>
      </c>
      <c r="DB67" s="37">
        <f t="shared" si="93"/>
        <v>24.035528008377703</v>
      </c>
      <c r="DC67" s="37">
        <f t="shared" si="93"/>
        <v>0.6110959118988484</v>
      </c>
      <c r="DD67" s="37">
        <f t="shared" si="93"/>
        <v>0.39412680680663137</v>
      </c>
      <c r="DE67" s="37">
        <f t="shared" si="93"/>
        <v>1.3904660311178314</v>
      </c>
      <c r="DF67" s="37">
        <f t="shared" si="93"/>
        <v>1.5434215473251012</v>
      </c>
      <c r="DG67" s="37">
        <f t="shared" si="93"/>
        <v>0.9461733232397</v>
      </c>
      <c r="DH67" s="37">
        <f t="shared" si="93"/>
        <v>1.1896490004638263</v>
      </c>
      <c r="DI67" s="37">
        <f t="shared" si="93"/>
        <v>0.8750715211263297</v>
      </c>
      <c r="DJ67" s="37">
        <f t="shared" si="93"/>
        <v>1.0383149549796324</v>
      </c>
      <c r="DK67" s="37">
        <f t="shared" si="93"/>
        <v>1.0779559791084317</v>
      </c>
      <c r="DL67" s="37">
        <f t="shared" si="93"/>
        <v>0.7945425475702943</v>
      </c>
      <c r="DM67" s="37">
        <f t="shared" si="93"/>
        <v>0.7640613957073341</v>
      </c>
      <c r="DN67" s="37">
        <f t="shared" si="93"/>
        <v>1.1917100079160003</v>
      </c>
      <c r="DO67" s="37">
        <f t="shared" si="93"/>
        <v>1.444510831739695</v>
      </c>
      <c r="DP67" s="37">
        <f t="shared" si="93"/>
        <v>1.4863870024422066</v>
      </c>
      <c r="DQ67" s="37">
        <f t="shared" si="93"/>
        <v>1.5281920077203162</v>
      </c>
      <c r="DR67" s="37">
        <f t="shared" si="93"/>
        <v>1.5699266942835133</v>
      </c>
      <c r="DS67" s="37">
        <f t="shared" si="93"/>
        <v>1.6115918942848795</v>
      </c>
      <c r="DT67" s="37">
        <f t="shared" si="93"/>
        <v>1.8601687140392722</v>
      </c>
      <c r="DU67" s="37">
        <f t="shared" si="93"/>
        <v>1.9013696443776125</v>
      </c>
      <c r="DV67" s="37">
        <f t="shared" si="93"/>
        <v>2.0245953551745264</v>
      </c>
      <c r="DW67" s="37">
        <f t="shared" si="93"/>
        <v>2.4314676974391647</v>
      </c>
      <c r="DX67" s="37">
        <f t="shared" si="93"/>
        <v>2.8328401832664336</v>
      </c>
      <c r="DY67" s="37">
        <f t="shared" si="93"/>
        <v>3.2292477856519284</v>
      </c>
      <c r="DZ67" s="37">
        <f t="shared" si="93"/>
        <v>3.6211449796182613</v>
      </c>
      <c r="EA67" s="37">
        <f t="shared" si="93"/>
        <v>4.00891848193241</v>
      </c>
      <c r="EB67" s="37">
        <f t="shared" si="93"/>
        <v>4.39289762299846</v>
      </c>
      <c r="EC67" s="37">
        <f t="shared" si="93"/>
        <v>4.773362867540957</v>
      </c>
      <c r="ED67" s="37">
        <f t="shared" si="93"/>
        <v>0.7345113971050958</v>
      </c>
      <c r="EE67" s="37">
        <f t="shared" si="93"/>
        <v>0.6341213682206249</v>
      </c>
      <c r="EF67" s="37">
        <f t="shared" si="93"/>
        <v>6.524580979873747</v>
      </c>
      <c r="EG67" s="37">
        <f t="shared" si="93"/>
        <v>4.788872671249207</v>
      </c>
      <c r="EH67" s="37">
        <f t="shared" si="93"/>
        <v>5.668313957911231</v>
      </c>
      <c r="EI67" s="37">
        <f aca="true" t="shared" si="94" ref="EI67:ES67">(($A$77*EI10)^$A$80+($A$78*EI10^$A$79)^$A$80)^(1/$A$80)</f>
        <v>1.6126128182539665</v>
      </c>
      <c r="EJ67" s="37">
        <f t="shared" si="94"/>
        <v>1.2423270502555377</v>
      </c>
      <c r="EK67" s="37">
        <f t="shared" si="94"/>
        <v>0.727346824066816</v>
      </c>
      <c r="EL67" s="37">
        <f t="shared" si="94"/>
        <v>4.80290711425207</v>
      </c>
      <c r="EM67" s="37">
        <f t="shared" si="94"/>
        <v>1.0317056230561856</v>
      </c>
      <c r="EN67" s="37">
        <f t="shared" si="94"/>
        <v>0.39785876268208376</v>
      </c>
      <c r="EO67" s="37">
        <f t="shared" si="94"/>
        <v>2.109980407429008</v>
      </c>
      <c r="EP67" s="37">
        <f t="shared" si="94"/>
        <v>2.1675506228950363</v>
      </c>
      <c r="EQ67" s="37">
        <f t="shared" si="94"/>
        <v>2.0830541913557137</v>
      </c>
      <c r="ER67" s="37">
        <f t="shared" si="94"/>
        <v>1.2132071692191013</v>
      </c>
      <c r="ES67" s="37">
        <f t="shared" si="94"/>
        <v>2.2770331739838574</v>
      </c>
    </row>
    <row r="68" spans="1:149" ht="15.75">
      <c r="A68" s="1">
        <v>50</v>
      </c>
      <c r="B68" s="37">
        <f aca="true" t="shared" si="95" ref="B68:BV68">(($A$77*B11)^$A$80+($A$78*B11^$A$79)^$A$80)^(1/$A$80)</f>
        <v>1.184002009464551</v>
      </c>
      <c r="C68" s="37">
        <f t="shared" si="95"/>
        <v>0.9417789376608497</v>
      </c>
      <c r="D68" s="37">
        <f t="shared" si="95"/>
        <v>0.9179638893727168</v>
      </c>
      <c r="E68" s="37">
        <f t="shared" si="95"/>
        <v>0.8527035986261198</v>
      </c>
      <c r="F68" s="37">
        <f t="shared" si="95"/>
        <v>1.055421384388076</v>
      </c>
      <c r="G68" s="37">
        <f t="shared" si="95"/>
        <v>1.2568245574092964</v>
      </c>
      <c r="H68" s="37">
        <f t="shared" si="95"/>
        <v>1.2969511951959007</v>
      </c>
      <c r="I68" s="37">
        <f t="shared" si="95"/>
        <v>1.4569550061661096</v>
      </c>
      <c r="J68" s="37">
        <f t="shared" si="95"/>
        <v>1.5366594609767426</v>
      </c>
      <c r="K68" s="37">
        <f t="shared" si="95"/>
        <v>1.6558507524454074</v>
      </c>
      <c r="M68" s="37">
        <f t="shared" si="95"/>
        <v>1.9322956203121502</v>
      </c>
      <c r="N68" s="37">
        <f t="shared" si="95"/>
        <v>1.9716007413022716</v>
      </c>
      <c r="O68" s="37">
        <f t="shared" si="95"/>
        <v>2.050073063015714</v>
      </c>
      <c r="Q68" s="37">
        <f t="shared" si="95"/>
        <v>2.439731344380758</v>
      </c>
      <c r="S68" s="37">
        <f t="shared" si="95"/>
        <v>2.8250232925536043</v>
      </c>
      <c r="U68" s="37">
        <f t="shared" si="95"/>
        <v>3.206111521729042</v>
      </c>
      <c r="W68" s="37">
        <f t="shared" si="95"/>
        <v>3.583129281691451</v>
      </c>
      <c r="X68" s="37">
        <f t="shared" si="95"/>
        <v>3.770146514550272</v>
      </c>
      <c r="Y68" s="37">
        <f t="shared" si="95"/>
        <v>3.9190551845180304</v>
      </c>
      <c r="Z68" s="37">
        <f t="shared" si="95"/>
        <v>3.9561851316324614</v>
      </c>
      <c r="AB68" s="37">
        <f t="shared" si="95"/>
        <v>4.325366806264504</v>
      </c>
      <c r="AD68" s="37">
        <f t="shared" si="95"/>
        <v>4.690744451240707</v>
      </c>
      <c r="AE68" s="37">
        <f t="shared" si="95"/>
        <v>1.1075654475321102</v>
      </c>
      <c r="AF68" s="37">
        <f t="shared" si="95"/>
        <v>0.8653989622537934</v>
      </c>
      <c r="AG68" s="37">
        <f t="shared" si="95"/>
        <v>1.0043245930469717</v>
      </c>
      <c r="AH68" s="37">
        <f t="shared" si="95"/>
        <v>1.142019800756829</v>
      </c>
      <c r="AI68" s="37">
        <f t="shared" si="95"/>
        <v>1.413935050056834</v>
      </c>
      <c r="AJ68" s="37">
        <f t="shared" si="95"/>
        <v>1.681545122851774</v>
      </c>
      <c r="AK68" s="37">
        <f t="shared" si="95"/>
        <v>1.9452045019269504</v>
      </c>
      <c r="AL68" s="37">
        <f t="shared" si="95"/>
        <v>2.2052279355025672</v>
      </c>
      <c r="AM68" s="37">
        <f t="shared" si="95"/>
        <v>2.4618956503860483</v>
      </c>
      <c r="AN68" s="37">
        <f t="shared" si="95"/>
        <v>2.7154577598713674</v>
      </c>
      <c r="AO68" s="37">
        <f t="shared" si="95"/>
        <v>2.96613800813217</v>
      </c>
      <c r="AP68" s="37">
        <f t="shared" si="95"/>
        <v>3.2141369652286444</v>
      </c>
      <c r="AQ68" s="37">
        <f t="shared" si="95"/>
        <v>3.4596347650801516</v>
      </c>
      <c r="AR68" s="37">
        <f t="shared" si="95"/>
        <v>1.2607429036451319</v>
      </c>
      <c r="AS68" s="37">
        <f t="shared" si="95"/>
        <v>1.3917851401748276</v>
      </c>
      <c r="AT68" s="37">
        <f t="shared" si="95"/>
        <v>1.521982409310727</v>
      </c>
      <c r="AU68" s="37">
        <f t="shared" si="95"/>
        <v>1.6513694223692015</v>
      </c>
      <c r="AV68" s="37">
        <f t="shared" si="95"/>
        <v>1.7799789056136412</v>
      </c>
      <c r="AW68" s="37">
        <f t="shared" si="95"/>
        <v>1.907841733280186</v>
      </c>
      <c r="AX68" s="37">
        <f t="shared" si="95"/>
        <v>2.034987049933744</v>
      </c>
      <c r="AY68" s="37">
        <f t="shared" si="95"/>
        <v>2.161442383139514</v>
      </c>
      <c r="AZ68" s="37">
        <f t="shared" si="95"/>
        <v>2.287233747333996</v>
      </c>
      <c r="BA68" s="37">
        <f t="shared" si="95"/>
        <v>2.412385739689424</v>
      </c>
      <c r="BB68" s="37">
        <f t="shared" si="95"/>
        <v>2.5369216286856093</v>
      </c>
      <c r="BC68" s="37">
        <f t="shared" si="95"/>
        <v>0.9163066895728927</v>
      </c>
      <c r="BD68" s="37">
        <f t="shared" si="95"/>
        <v>1.4083885609984774</v>
      </c>
      <c r="BE68" s="37">
        <f t="shared" si="95"/>
        <v>0.9908771804959882</v>
      </c>
      <c r="BF68" s="37">
        <f t="shared" si="95"/>
        <v>0.963308547413971</v>
      </c>
      <c r="BG68" s="37">
        <f t="shared" si="95"/>
        <v>0.9357090073713539</v>
      </c>
      <c r="BH68" s="37">
        <f t="shared" si="95"/>
        <v>0.9080780225559275</v>
      </c>
      <c r="BI68" s="37">
        <f t="shared" si="95"/>
        <v>0.8804150423271425</v>
      </c>
      <c r="BJ68" s="37">
        <f t="shared" si="95"/>
        <v>0.8527195028395717</v>
      </c>
      <c r="BK68" s="37">
        <f t="shared" si="95"/>
        <v>0.82499082665293</v>
      </c>
      <c r="BL68" s="37">
        <f t="shared" si="95"/>
        <v>0.7972284223280872</v>
      </c>
      <c r="BM68" s="37">
        <f t="shared" si="95"/>
        <v>0.7694316840084882</v>
      </c>
      <c r="BN68" s="37">
        <f t="shared" si="95"/>
        <v>0.741599990986358</v>
      </c>
      <c r="BO68" s="37">
        <f t="shared" si="95"/>
        <v>0.7137327072530456</v>
      </c>
      <c r="BP68" s="37">
        <f t="shared" si="95"/>
        <v>0.8848249070465372</v>
      </c>
      <c r="BQ68" s="37">
        <f t="shared" si="95"/>
        <v>0.7473234351261154</v>
      </c>
      <c r="BT68" s="37">
        <f t="shared" si="95"/>
        <v>0.874440313817272</v>
      </c>
      <c r="BU68" s="37">
        <f t="shared" si="95"/>
        <v>0.846971303631188</v>
      </c>
      <c r="BV68" s="37">
        <f t="shared" si="95"/>
        <v>0.9897019081763576</v>
      </c>
      <c r="BW68" s="37">
        <f aca="true" t="shared" si="96" ref="BW68:EH68">(($A$77*BW11)^$A$80+($A$78*BW11^$A$79)^$A$80)^(1/$A$80)</f>
        <v>0.6790704927419039</v>
      </c>
      <c r="BX68" s="37">
        <f t="shared" si="96"/>
        <v>0.9394852787652174</v>
      </c>
      <c r="BY68" s="37">
        <f t="shared" si="96"/>
        <v>3.277356973493747</v>
      </c>
      <c r="BZ68" s="37">
        <f t="shared" si="96"/>
        <v>2.8486598451996175</v>
      </c>
      <c r="CA68" s="37">
        <f t="shared" si="96"/>
        <v>1.559480813764248</v>
      </c>
      <c r="CB68" s="37">
        <f t="shared" si="96"/>
        <v>2.8249404255952224</v>
      </c>
      <c r="CC68" s="37">
        <f t="shared" si="96"/>
        <v>2.042592162243744</v>
      </c>
      <c r="CD68" s="37">
        <f t="shared" si="96"/>
        <v>13.04830640381482</v>
      </c>
      <c r="CE68" s="37">
        <f t="shared" si="96"/>
        <v>1.3220557055928492</v>
      </c>
      <c r="CF68" s="37">
        <f t="shared" si="96"/>
        <v>1.359317615348851</v>
      </c>
      <c r="CG68" s="37">
        <f t="shared" si="96"/>
        <v>5.720649149170472</v>
      </c>
      <c r="CH68" s="37">
        <f t="shared" si="96"/>
        <v>6.795015121064892</v>
      </c>
      <c r="CI68" s="37">
        <f t="shared" si="96"/>
        <v>0.9267813688281857</v>
      </c>
      <c r="CJ68" s="37">
        <f t="shared" si="96"/>
        <v>1.043382722370898</v>
      </c>
      <c r="CK68" s="37">
        <f t="shared" si="96"/>
        <v>6.696805695333314</v>
      </c>
      <c r="CL68" s="37">
        <f t="shared" si="96"/>
        <v>4.9668258854097145</v>
      </c>
      <c r="CM68" s="37">
        <f t="shared" si="96"/>
        <v>3.05135127268516</v>
      </c>
      <c r="CN68" s="37">
        <f t="shared" si="96"/>
        <v>1.1464019531625311</v>
      </c>
      <c r="CO68" s="37">
        <f t="shared" si="96"/>
        <v>5.437781621035669</v>
      </c>
      <c r="CP68" s="37">
        <f t="shared" si="96"/>
        <v>6.235752828816418</v>
      </c>
      <c r="CQ68" s="37">
        <f t="shared" si="96"/>
        <v>7.08901560823373</v>
      </c>
      <c r="CR68" s="37">
        <f t="shared" si="96"/>
        <v>13.408733816558723</v>
      </c>
      <c r="CS68" s="37">
        <f t="shared" si="96"/>
        <v>13.922387812726852</v>
      </c>
      <c r="CT68" s="37">
        <f t="shared" si="96"/>
        <v>14.4375305564249</v>
      </c>
      <c r="CU68" s="37">
        <f t="shared" si="96"/>
        <v>14.953927252946125</v>
      </c>
      <c r="CV68" s="37">
        <f t="shared" si="96"/>
        <v>15.471368845030442</v>
      </c>
      <c r="CW68" s="37">
        <f t="shared" si="96"/>
        <v>15.989672062661676</v>
      </c>
      <c r="CX68" s="37">
        <f t="shared" si="96"/>
        <v>16.50867888587181</v>
      </c>
      <c r="CY68" s="37">
        <f t="shared" si="96"/>
        <v>17.028255502161812</v>
      </c>
      <c r="CZ68" s="37">
        <f t="shared" si="96"/>
        <v>17.548290854979665</v>
      </c>
      <c r="DA68" s="37">
        <f t="shared" si="96"/>
        <v>18.06869488596417</v>
      </c>
      <c r="DB68" s="37">
        <f t="shared" si="96"/>
        <v>18.589396572354072</v>
      </c>
      <c r="DC68" s="37">
        <f t="shared" si="96"/>
        <v>0.5830354860092706</v>
      </c>
      <c r="DD68" s="37">
        <f t="shared" si="96"/>
        <v>0.3760291633276012</v>
      </c>
      <c r="DE68" s="37">
        <f t="shared" si="96"/>
        <v>1.1272340651820405</v>
      </c>
      <c r="DF68" s="37">
        <f t="shared" si="96"/>
        <v>1.2545082145318547</v>
      </c>
      <c r="DG68" s="37">
        <f t="shared" si="96"/>
        <v>0.8071882433420251</v>
      </c>
      <c r="DH68" s="37">
        <f t="shared" si="96"/>
        <v>0.9836682757774426</v>
      </c>
      <c r="DI68" s="37">
        <f t="shared" si="96"/>
        <v>0.7472549834081356</v>
      </c>
      <c r="DJ68" s="37">
        <f t="shared" si="96"/>
        <v>0.8660197522285381</v>
      </c>
      <c r="DK68" s="37">
        <f t="shared" si="96"/>
        <v>0.8965001246341366</v>
      </c>
      <c r="DL68" s="37">
        <f t="shared" si="96"/>
        <v>0.6817022181360253</v>
      </c>
      <c r="DM68" s="37">
        <f t="shared" si="96"/>
        <v>0.6580231867192419</v>
      </c>
      <c r="DN68" s="37">
        <f t="shared" si="96"/>
        <v>0.9755399067870534</v>
      </c>
      <c r="DO68" s="37">
        <f t="shared" si="96"/>
        <v>1.1632691650543474</v>
      </c>
      <c r="DP68" s="37">
        <f t="shared" si="96"/>
        <v>1.19436865386503</v>
      </c>
      <c r="DQ68" s="37">
        <f t="shared" si="96"/>
        <v>1.2254159688322264</v>
      </c>
      <c r="DR68" s="37">
        <f t="shared" si="96"/>
        <v>1.2564117403088273</v>
      </c>
      <c r="DS68" s="37">
        <f t="shared" si="96"/>
        <v>1.2873565881745213</v>
      </c>
      <c r="DT68" s="37">
        <f t="shared" si="96"/>
        <v>1.4719897249813316</v>
      </c>
      <c r="DU68" s="37">
        <f t="shared" si="96"/>
        <v>1.50259462724747</v>
      </c>
      <c r="DV68" s="37">
        <f t="shared" si="96"/>
        <v>1.5941335585532974</v>
      </c>
      <c r="DW68" s="37">
        <f t="shared" si="96"/>
        <v>1.8964297403648094</v>
      </c>
      <c r="DX68" s="37">
        <f t="shared" si="96"/>
        <v>2.1947208225859987</v>
      </c>
      <c r="DY68" s="37">
        <f t="shared" si="96"/>
        <v>2.489413628638048</v>
      </c>
      <c r="DZ68" s="37">
        <f t="shared" si="96"/>
        <v>2.7808575785196874</v>
      </c>
      <c r="EA68" s="37">
        <f t="shared" si="96"/>
        <v>3.069353909780311</v>
      </c>
      <c r="EB68" s="37">
        <f t="shared" si="96"/>
        <v>3.355163154321157</v>
      </c>
      <c r="EC68" s="37">
        <f t="shared" si="96"/>
        <v>3.6385112463829317</v>
      </c>
      <c r="ED68" s="37">
        <f t="shared" si="96"/>
        <v>0.6276494102735861</v>
      </c>
      <c r="EE68" s="37">
        <f t="shared" si="96"/>
        <v>0.5578661080979622</v>
      </c>
      <c r="EF68" s="37">
        <f t="shared" si="96"/>
        <v>4.9635999247062585</v>
      </c>
      <c r="EG68" s="37">
        <f t="shared" si="96"/>
        <v>3.6332768285845134</v>
      </c>
      <c r="EH68" s="37">
        <f t="shared" si="96"/>
        <v>4.3211242150591636</v>
      </c>
      <c r="EI68" s="37">
        <f aca="true" t="shared" si="97" ref="EI68:ES68">(($A$77*EI11)^$A$80+($A$78*EI11^$A$79)^$A$80)^(1/$A$80)</f>
        <v>1.2812756717050815</v>
      </c>
      <c r="EJ68" s="37">
        <f t="shared" si="97"/>
        <v>1.0176175969414365</v>
      </c>
      <c r="EK68" s="37">
        <f t="shared" si="97"/>
        <v>0.6480781178709217</v>
      </c>
      <c r="EL68" s="37">
        <f t="shared" si="97"/>
        <v>3.6803149618067836</v>
      </c>
      <c r="EM68" s="37">
        <f t="shared" si="97"/>
        <v>0.842373246191637</v>
      </c>
      <c r="EN68" s="37">
        <f t="shared" si="97"/>
        <v>0.3560132768678918</v>
      </c>
      <c r="EO68" s="37">
        <f t="shared" si="97"/>
        <v>1.662028095773819</v>
      </c>
      <c r="EP68" s="37">
        <f t="shared" si="97"/>
        <v>1.7033143832721453</v>
      </c>
      <c r="EQ68" s="37">
        <f t="shared" si="97"/>
        <v>1.6410794493682697</v>
      </c>
      <c r="ER68" s="37">
        <f t="shared" si="97"/>
        <v>0.9655090408381349</v>
      </c>
      <c r="ES68" s="37">
        <f t="shared" si="97"/>
        <v>1.7796507891106539</v>
      </c>
    </row>
    <row r="69" spans="1:149" ht="15.75">
      <c r="A69" s="1">
        <v>55</v>
      </c>
      <c r="B69" s="37">
        <f aca="true" t="shared" si="98" ref="B69:BV69">(($A$77*B12)^$A$80+($A$78*B12^$A$79)^$A$80)^(1/$A$80)</f>
        <v>1.0071473661478247</v>
      </c>
      <c r="C69" s="37">
        <f t="shared" si="98"/>
        <v>0.8336993916369083</v>
      </c>
      <c r="D69" s="37">
        <f t="shared" si="98"/>
        <v>0.8126172821496618</v>
      </c>
      <c r="E69" s="37">
        <f t="shared" si="98"/>
        <v>0.7548461068311961</v>
      </c>
      <c r="F69" s="37">
        <f t="shared" si="98"/>
        <v>0.9090348638113129</v>
      </c>
      <c r="G69" s="37">
        <f t="shared" si="98"/>
        <v>1.0622313185224546</v>
      </c>
      <c r="H69" s="37">
        <f t="shared" si="98"/>
        <v>1.0927544029743361</v>
      </c>
      <c r="I69" s="37">
        <f t="shared" si="98"/>
        <v>1.2144675062106507</v>
      </c>
      <c r="J69" s="37">
        <f t="shared" si="98"/>
        <v>1.2750997475295192</v>
      </c>
      <c r="K69" s="37">
        <f t="shared" si="98"/>
        <v>1.3657726867143622</v>
      </c>
      <c r="M69" s="37">
        <f t="shared" si="98"/>
        <v>1.5760863584107296</v>
      </c>
      <c r="N69" s="37">
        <f t="shared" si="98"/>
        <v>1.6059904146246438</v>
      </c>
      <c r="O69" s="37">
        <f t="shared" si="98"/>
        <v>1.66569479588959</v>
      </c>
      <c r="Q69" s="37">
        <f t="shared" si="98"/>
        <v>1.9621858347026169</v>
      </c>
      <c r="S69" s="37">
        <f t="shared" si="98"/>
        <v>2.255404104525003</v>
      </c>
      <c r="U69" s="37">
        <f t="shared" si="98"/>
        <v>2.5454831718694564</v>
      </c>
      <c r="W69" s="37">
        <f t="shared" si="98"/>
        <v>2.832535988004075</v>
      </c>
      <c r="X69" s="37">
        <f t="shared" si="98"/>
        <v>2.9749580437740004</v>
      </c>
      <c r="Y69" s="37">
        <f t="shared" si="98"/>
        <v>3.088375453891391</v>
      </c>
      <c r="Z69" s="37">
        <f t="shared" si="98"/>
        <v>3.1166582142457333</v>
      </c>
      <c r="AB69" s="37">
        <f t="shared" si="98"/>
        <v>3.397930930660687</v>
      </c>
      <c r="AD69" s="37">
        <f t="shared" si="98"/>
        <v>3.6764228619154626</v>
      </c>
      <c r="AE69" s="37">
        <f t="shared" si="98"/>
        <v>0.9775590628567463</v>
      </c>
      <c r="AF69" s="37">
        <f t="shared" si="98"/>
        <v>0.7638170254516731</v>
      </c>
      <c r="AG69" s="37">
        <f t="shared" si="98"/>
        <v>0.8692248210063475</v>
      </c>
      <c r="AH69" s="37">
        <f t="shared" si="98"/>
        <v>0.9737105182732717</v>
      </c>
      <c r="AI69" s="37">
        <f t="shared" si="98"/>
        <v>1.1800783838461097</v>
      </c>
      <c r="AJ69" s="37">
        <f t="shared" si="98"/>
        <v>1.3832225362685497</v>
      </c>
      <c r="AK69" s="37">
        <f t="shared" si="98"/>
        <v>1.5834107830512811</v>
      </c>
      <c r="AL69" s="37">
        <f t="shared" si="98"/>
        <v>1.7808814419299686</v>
      </c>
      <c r="AM69" s="37">
        <f t="shared" si="98"/>
        <v>1.9758472250929406</v>
      </c>
      <c r="AN69" s="37">
        <f t="shared" si="98"/>
        <v>2.1684985228765163</v>
      </c>
      <c r="AO69" s="37">
        <f t="shared" si="98"/>
        <v>2.3590061925288675</v>
      </c>
      <c r="AP69" s="37">
        <f t="shared" si="98"/>
        <v>2.5475239369812686</v>
      </c>
      <c r="AQ69" s="37">
        <f t="shared" si="98"/>
        <v>2.7341903423307774</v>
      </c>
      <c r="AR69" s="37">
        <f t="shared" si="98"/>
        <v>1.0631492044467639</v>
      </c>
      <c r="AS69" s="37">
        <f t="shared" si="98"/>
        <v>1.162680019533421</v>
      </c>
      <c r="AT69" s="37">
        <f t="shared" si="98"/>
        <v>1.2615783005770387</v>
      </c>
      <c r="AU69" s="37">
        <f t="shared" si="98"/>
        <v>1.359870292292036</v>
      </c>
      <c r="AV69" s="37">
        <f t="shared" si="98"/>
        <v>1.4575807702285113</v>
      </c>
      <c r="AW69" s="37">
        <f t="shared" si="98"/>
        <v>1.5547331399291</v>
      </c>
      <c r="AX69" s="37">
        <f t="shared" si="98"/>
        <v>1.6513495281172104</v>
      </c>
      <c r="AY69" s="37">
        <f t="shared" si="98"/>
        <v>1.747450866653379</v>
      </c>
      <c r="AZ69" s="37">
        <f t="shared" si="98"/>
        <v>1.843056969919931</v>
      </c>
      <c r="BA69" s="37">
        <f t="shared" si="98"/>
        <v>1.9381866062263604</v>
      </c>
      <c r="BB69" s="37">
        <f t="shared" si="98"/>
        <v>2.0328575637677657</v>
      </c>
      <c r="BC69" s="37">
        <f t="shared" si="98"/>
        <v>0.8078955690886127</v>
      </c>
      <c r="BD69" s="37">
        <f t="shared" si="98"/>
        <v>1.1609802884638858</v>
      </c>
      <c r="BE69" s="37">
        <f t="shared" si="98"/>
        <v>0.8414917420581741</v>
      </c>
      <c r="BF69" s="37">
        <f t="shared" si="98"/>
        <v>0.8202992191368036</v>
      </c>
      <c r="BG69" s="37">
        <f t="shared" si="98"/>
        <v>0.7990835111451081</v>
      </c>
      <c r="BH69" s="37">
        <f t="shared" si="98"/>
        <v>0.7778442130799126</v>
      </c>
      <c r="BI69" s="37">
        <f t="shared" si="98"/>
        <v>0.7565809103488266</v>
      </c>
      <c r="BJ69" s="37">
        <f t="shared" si="98"/>
        <v>0.7352931784875956</v>
      </c>
      <c r="BK69" s="37">
        <f t="shared" si="98"/>
        <v>0.7139805828673558</v>
      </c>
      <c r="BL69" s="37">
        <f t="shared" si="98"/>
        <v>0.6926426783913773</v>
      </c>
      <c r="BM69" s="37">
        <f t="shared" si="98"/>
        <v>0.671279009180848</v>
      </c>
      <c r="BN69" s="37">
        <f t="shared" si="98"/>
        <v>0.649889108249235</v>
      </c>
      <c r="BO69" s="37">
        <f t="shared" si="98"/>
        <v>0.6284724971647353</v>
      </c>
      <c r="BP69" s="37">
        <f t="shared" si="98"/>
        <v>0.7551902842462527</v>
      </c>
      <c r="BQ69" s="37">
        <f t="shared" si="98"/>
        <v>0.6553066596785475</v>
      </c>
      <c r="BT69" s="37">
        <f t="shared" si="98"/>
        <v>0.7706815741349416</v>
      </c>
      <c r="BU69" s="37">
        <f t="shared" si="98"/>
        <v>0.7464718696585917</v>
      </c>
      <c r="BV69" s="37">
        <f t="shared" si="98"/>
        <v>0.8722670826365448</v>
      </c>
      <c r="BW69" s="37">
        <f aca="true" t="shared" si="99" ref="BW69:EH69">(($A$77*BW12)^$A$80+($A$78*BW12^$A$79)^$A$80)^(1/$A$80)</f>
        <v>0.5984645077374345</v>
      </c>
      <c r="BX69" s="37">
        <f t="shared" si="99"/>
        <v>0.8295709589738766</v>
      </c>
      <c r="BY69" s="37">
        <f t="shared" si="99"/>
        <v>2.6118141201266885</v>
      </c>
      <c r="BZ69" s="37">
        <f t="shared" si="99"/>
        <v>2.2948756112926563</v>
      </c>
      <c r="CA69" s="37">
        <f t="shared" si="99"/>
        <v>1.298280815575111</v>
      </c>
      <c r="CB69" s="37">
        <f t="shared" si="99"/>
        <v>2.257243459245932</v>
      </c>
      <c r="CC69" s="37">
        <f t="shared" si="99"/>
        <v>1.660070169663428</v>
      </c>
      <c r="CD69" s="37">
        <f t="shared" si="99"/>
        <v>10.21675117304257</v>
      </c>
      <c r="CE69" s="37">
        <f t="shared" si="99"/>
        <v>1.0972210990233748</v>
      </c>
      <c r="CF69" s="37">
        <f t="shared" si="99"/>
        <v>1.1283829692334828</v>
      </c>
      <c r="CG69" s="37">
        <f t="shared" si="99"/>
        <v>4.49039883614155</v>
      </c>
      <c r="CH69" s="37">
        <f t="shared" si="99"/>
        <v>5.288275868068006</v>
      </c>
      <c r="CI69" s="37">
        <f t="shared" si="99"/>
        <v>0.8215005846369248</v>
      </c>
      <c r="CJ69" s="37">
        <f t="shared" si="99"/>
        <v>0.9225429904741307</v>
      </c>
      <c r="CK69" s="37">
        <f t="shared" si="99"/>
        <v>5.216868863062529</v>
      </c>
      <c r="CL69" s="37">
        <f t="shared" si="99"/>
        <v>3.900580053124936</v>
      </c>
      <c r="CM69" s="37">
        <f t="shared" si="99"/>
        <v>2.445373534959506</v>
      </c>
      <c r="CN69" s="37">
        <f t="shared" si="99"/>
        <v>0.9949889725306308</v>
      </c>
      <c r="CO69" s="37">
        <f t="shared" si="99"/>
        <v>4.2595125565690655</v>
      </c>
      <c r="CP69" s="37">
        <f t="shared" si="99"/>
        <v>4.8536203246545195</v>
      </c>
      <c r="CQ69" s="37">
        <f t="shared" si="99"/>
        <v>5.519173164123637</v>
      </c>
      <c r="CR69" s="37">
        <f t="shared" si="99"/>
        <v>10.44237289642574</v>
      </c>
      <c r="CS69" s="37">
        <f t="shared" si="99"/>
        <v>10.85910630849942</v>
      </c>
      <c r="CT69" s="37">
        <f t="shared" si="99"/>
        <v>11.278288993091477</v>
      </c>
      <c r="CU69" s="37">
        <f t="shared" si="99"/>
        <v>11.69970270869458</v>
      </c>
      <c r="CV69" s="37">
        <f t="shared" si="99"/>
        <v>12.123135299935951</v>
      </c>
      <c r="CW69" s="37">
        <f t="shared" si="99"/>
        <v>12.548382209658069</v>
      </c>
      <c r="CX69" s="37">
        <f t="shared" si="99"/>
        <v>12.975247868869289</v>
      </c>
      <c r="CY69" s="37">
        <f t="shared" si="99"/>
        <v>13.403546924967806</v>
      </c>
      <c r="CZ69" s="37">
        <f t="shared" si="99"/>
        <v>13.833105275907744</v>
      </c>
      <c r="DA69" s="37">
        <f t="shared" si="99"/>
        <v>14.263760886760839</v>
      </c>
      <c r="DB69" s="37">
        <f t="shared" si="99"/>
        <v>14.695364374781308</v>
      </c>
      <c r="DC69" s="37">
        <f t="shared" si="99"/>
        <v>0.5643285245793137</v>
      </c>
      <c r="DD69" s="37">
        <f t="shared" si="99"/>
        <v>0.3639640659508032</v>
      </c>
      <c r="DE69" s="37">
        <f t="shared" si="99"/>
        <v>0.9498962580817932</v>
      </c>
      <c r="DF69" s="37">
        <f t="shared" si="99"/>
        <v>1.0598257091963792</v>
      </c>
      <c r="DG69" s="37">
        <f t="shared" si="99"/>
        <v>0.7129556653989155</v>
      </c>
      <c r="DH69" s="37">
        <f t="shared" si="99"/>
        <v>0.8446696667163097</v>
      </c>
      <c r="DI69" s="37">
        <f t="shared" si="99"/>
        <v>0.6605277848082893</v>
      </c>
      <c r="DJ69" s="37">
        <f t="shared" si="99"/>
        <v>0.7492397909596883</v>
      </c>
      <c r="DK69" s="37">
        <f t="shared" si="99"/>
        <v>0.7733744455342585</v>
      </c>
      <c r="DL69" s="37">
        <f t="shared" si="99"/>
        <v>0.6048046195138587</v>
      </c>
      <c r="DM69" s="37">
        <f t="shared" si="99"/>
        <v>0.5859478421937505</v>
      </c>
      <c r="DN69" s="37">
        <f t="shared" si="99"/>
        <v>0.8270560726008485</v>
      </c>
      <c r="DO69" s="37">
        <f t="shared" si="99"/>
        <v>0.9696376072793189</v>
      </c>
      <c r="DP69" s="37">
        <f t="shared" si="99"/>
        <v>0.9932598481985362</v>
      </c>
      <c r="DQ69" s="37">
        <f t="shared" si="99"/>
        <v>1.0168430191088311</v>
      </c>
      <c r="DR69" s="37">
        <f t="shared" si="99"/>
        <v>1.040387594944565</v>
      </c>
      <c r="DS69" s="37">
        <f t="shared" si="99"/>
        <v>1.0638940428519166</v>
      </c>
      <c r="DT69" s="37">
        <f t="shared" si="99"/>
        <v>1.2041572613960314</v>
      </c>
      <c r="DU69" s="37">
        <f t="shared" si="99"/>
        <v>1.2274092716777611</v>
      </c>
      <c r="DV69" s="37">
        <f t="shared" si="99"/>
        <v>1.2969589922914735</v>
      </c>
      <c r="DW69" s="37">
        <f t="shared" si="99"/>
        <v>1.5266727645508635</v>
      </c>
      <c r="DX69" s="37">
        <f t="shared" si="99"/>
        <v>1.7533953891522105</v>
      </c>
      <c r="DY69" s="37">
        <f t="shared" si="99"/>
        <v>1.9774358179549156</v>
      </c>
      <c r="DZ69" s="37">
        <f t="shared" si="99"/>
        <v>2.1990604882160674</v>
      </c>
      <c r="EA69" s="37">
        <f t="shared" si="99"/>
        <v>2.4185002088756073</v>
      </c>
      <c r="EB69" s="37">
        <f t="shared" si="99"/>
        <v>2.635955741208744</v>
      </c>
      <c r="EC69" s="37">
        <f t="shared" si="99"/>
        <v>2.851602354063676</v>
      </c>
      <c r="ED69" s="37">
        <f t="shared" si="99"/>
        <v>0.5551413857649187</v>
      </c>
      <c r="EE69" s="37">
        <f t="shared" si="99"/>
        <v>0.5057557230699942</v>
      </c>
      <c r="EF69" s="37">
        <f t="shared" si="99"/>
        <v>3.8780734040798333</v>
      </c>
      <c r="EG69" s="37">
        <f t="shared" si="99"/>
        <v>2.83328389862083</v>
      </c>
      <c r="EH69" s="37">
        <f t="shared" si="99"/>
        <v>3.3853537925599997</v>
      </c>
      <c r="EI69" s="37">
        <f aca="true" t="shared" si="100" ref="EI69:ES69">(($A$77*EI12)^$A$80+($A$78*EI12^$A$79)^$A$80)^(1/$A$80)</f>
        <v>1.0585808091434172</v>
      </c>
      <c r="EJ69" s="37">
        <f t="shared" si="100"/>
        <v>0.8661170863611959</v>
      </c>
      <c r="EK69" s="37">
        <f t="shared" si="100"/>
        <v>0.5937122895671384</v>
      </c>
      <c r="EL69" s="37">
        <f t="shared" si="100"/>
        <v>2.901338942444266</v>
      </c>
      <c r="EM69" s="37">
        <f t="shared" si="100"/>
        <v>0.7145855800246893</v>
      </c>
      <c r="EN69" s="37">
        <f t="shared" si="100"/>
        <v>0.3273023915919652</v>
      </c>
      <c r="EO69" s="37">
        <f t="shared" si="100"/>
        <v>1.3607978849321543</v>
      </c>
      <c r="EP69" s="37">
        <f t="shared" si="100"/>
        <v>1.3911598492473891</v>
      </c>
      <c r="EQ69" s="37">
        <f t="shared" si="100"/>
        <v>1.343801122651926</v>
      </c>
      <c r="ER69" s="37">
        <f t="shared" si="100"/>
        <v>0.7989588174455128</v>
      </c>
      <c r="ES69" s="37">
        <f t="shared" si="100"/>
        <v>1.4465982922191063</v>
      </c>
    </row>
    <row r="70" spans="1:149" ht="15.75">
      <c r="A70" s="1">
        <v>60</v>
      </c>
      <c r="B70" s="37">
        <f aca="true" t="shared" si="101" ref="B70:BV70">(($A$77*B13)^$A$80+($A$78*B13^$A$79)^$A$80)^(1/$A$80)</f>
        <v>0.8840267870555554</v>
      </c>
      <c r="C70" s="37">
        <f t="shared" si="101"/>
        <v>0.7577211931315584</v>
      </c>
      <c r="D70" s="37">
        <f t="shared" si="101"/>
        <v>0.7385603256237872</v>
      </c>
      <c r="E70" s="37">
        <f t="shared" si="101"/>
        <v>0.6860539445996084</v>
      </c>
      <c r="F70" s="37">
        <f t="shared" si="101"/>
        <v>0.8068682837460259</v>
      </c>
      <c r="G70" s="37">
        <f t="shared" si="101"/>
        <v>0.9269112226920232</v>
      </c>
      <c r="H70" s="37">
        <f t="shared" si="101"/>
        <v>0.950829472226309</v>
      </c>
      <c r="I70" s="37">
        <f t="shared" si="101"/>
        <v>1.0462076634171846</v>
      </c>
      <c r="J70" s="37">
        <f t="shared" si="101"/>
        <v>1.0937223931554665</v>
      </c>
      <c r="K70" s="37">
        <f t="shared" si="101"/>
        <v>1.164780406286629</v>
      </c>
      <c r="M70" s="37">
        <f t="shared" si="101"/>
        <v>1.3296059143663208</v>
      </c>
      <c r="N70" s="37">
        <f t="shared" si="101"/>
        <v>1.353043046191537</v>
      </c>
      <c r="O70" s="37">
        <f t="shared" si="101"/>
        <v>1.3998367243542427</v>
      </c>
      <c r="Q70" s="37">
        <f t="shared" si="101"/>
        <v>1.6322279187072382</v>
      </c>
      <c r="S70" s="37">
        <f t="shared" si="101"/>
        <v>1.8620792215404804</v>
      </c>
      <c r="U70" s="37">
        <f t="shared" si="101"/>
        <v>2.0894972853435774</v>
      </c>
      <c r="W70" s="37">
        <f t="shared" si="101"/>
        <v>2.31457331515046</v>
      </c>
      <c r="X70" s="37">
        <f t="shared" si="101"/>
        <v>2.4262579750647015</v>
      </c>
      <c r="Y70" s="37">
        <f t="shared" si="101"/>
        <v>2.5152042313058476</v>
      </c>
      <c r="Z70" s="37">
        <f t="shared" si="101"/>
        <v>2.537385587246928</v>
      </c>
      <c r="AB70" s="37">
        <f t="shared" si="101"/>
        <v>2.758001491460902</v>
      </c>
      <c r="AD70" s="37">
        <f t="shared" si="101"/>
        <v>2.9764792002198233</v>
      </c>
      <c r="AE70" s="37">
        <f t="shared" si="101"/>
        <v>0.8865045433091964</v>
      </c>
      <c r="AF70" s="37">
        <f t="shared" si="101"/>
        <v>0.6926708983185262</v>
      </c>
      <c r="AG70" s="37">
        <f t="shared" si="101"/>
        <v>0.7750305141917547</v>
      </c>
      <c r="AH70" s="37">
        <f t="shared" si="101"/>
        <v>0.856679639910298</v>
      </c>
      <c r="AI70" s="37">
        <f t="shared" si="101"/>
        <v>1.0179721108631075</v>
      </c>
      <c r="AJ70" s="37">
        <f t="shared" si="101"/>
        <v>1.176781554276911</v>
      </c>
      <c r="AK70" s="37">
        <f t="shared" si="101"/>
        <v>1.3333150254727806</v>
      </c>
      <c r="AL70" s="37">
        <f t="shared" si="101"/>
        <v>1.4877569422235455</v>
      </c>
      <c r="AM70" s="37">
        <f t="shared" si="101"/>
        <v>1.6402720716855324</v>
      </c>
      <c r="AN70" s="37">
        <f t="shared" si="101"/>
        <v>1.791008055589945</v>
      </c>
      <c r="AO70" s="37">
        <f t="shared" si="101"/>
        <v>1.9400975548686819</v>
      </c>
      <c r="AP70" s="37">
        <f t="shared" si="101"/>
        <v>2.0876600789893223</v>
      </c>
      <c r="AQ70" s="37">
        <f t="shared" si="101"/>
        <v>2.2338035527907474</v>
      </c>
      <c r="AR70" s="37">
        <f t="shared" si="101"/>
        <v>0.9259590077257086</v>
      </c>
      <c r="AS70" s="37">
        <f t="shared" si="101"/>
        <v>1.0038191667047285</v>
      </c>
      <c r="AT70" s="37">
        <f t="shared" si="101"/>
        <v>1.0811922102903913</v>
      </c>
      <c r="AU70" s="37">
        <f t="shared" si="101"/>
        <v>1.1580984357213222</v>
      </c>
      <c r="AV70" s="37">
        <f t="shared" si="101"/>
        <v>1.2345570137665227</v>
      </c>
      <c r="AW70" s="37">
        <f t="shared" si="101"/>
        <v>1.3105860649796888</v>
      </c>
      <c r="AX70" s="37">
        <f t="shared" si="101"/>
        <v>1.3862027298241109</v>
      </c>
      <c r="AY70" s="37">
        <f t="shared" si="101"/>
        <v>1.4614232332351562</v>
      </c>
      <c r="AZ70" s="37">
        <f t="shared" si="101"/>
        <v>1.5362629441282367</v>
      </c>
      <c r="BA70" s="37">
        <f t="shared" si="101"/>
        <v>1.6107364303078997</v>
      </c>
      <c r="BB70" s="37">
        <f t="shared" si="101"/>
        <v>1.6848575091873865</v>
      </c>
      <c r="BC70" s="37">
        <f t="shared" si="101"/>
        <v>0.7323394144445284</v>
      </c>
      <c r="BD70" s="37">
        <f t="shared" si="101"/>
        <v>0.9896864409978513</v>
      </c>
      <c r="BE70" s="37">
        <f t="shared" si="101"/>
        <v>0.7378643885809533</v>
      </c>
      <c r="BF70" s="37">
        <f t="shared" si="101"/>
        <v>0.7210713298104671</v>
      </c>
      <c r="BG70" s="37">
        <f t="shared" si="101"/>
        <v>0.704260399828991</v>
      </c>
      <c r="BH70" s="37">
        <f t="shared" si="101"/>
        <v>0.6874312859129859</v>
      </c>
      <c r="BI70" s="37">
        <f t="shared" si="101"/>
        <v>0.6705836679577898</v>
      </c>
      <c r="BJ70" s="37">
        <f t="shared" si="101"/>
        <v>0.6537172182596802</v>
      </c>
      <c r="BK70" s="37">
        <f t="shared" si="101"/>
        <v>0.6368316012901497</v>
      </c>
      <c r="BL70" s="37">
        <f t="shared" si="101"/>
        <v>0.6199264734620766</v>
      </c>
      <c r="BM70" s="37">
        <f t="shared" si="101"/>
        <v>0.6030014828874449</v>
      </c>
      <c r="BN70" s="37">
        <f t="shared" si="101"/>
        <v>0.5860562691262572</v>
      </c>
      <c r="BO70" s="37">
        <f t="shared" si="101"/>
        <v>0.5690904629262629</v>
      </c>
      <c r="BP70" s="37">
        <f t="shared" si="101"/>
        <v>0.6650677538623969</v>
      </c>
      <c r="BQ70" s="37">
        <f t="shared" si="101"/>
        <v>0.591349212704988</v>
      </c>
      <c r="BT70" s="37">
        <f t="shared" si="101"/>
        <v>0.6984380026935186</v>
      </c>
      <c r="BU70" s="37">
        <f t="shared" si="101"/>
        <v>0.6764976662620545</v>
      </c>
      <c r="BV70" s="37">
        <f t="shared" si="101"/>
        <v>0.7905011697728247</v>
      </c>
      <c r="BW70" s="37">
        <f aca="true" t="shared" si="102" ref="BW70:EH70">(($A$77*BW13)^$A$80+($A$78*BW13^$A$79)^$A$80)^(1/$A$80)</f>
        <v>0.5422400801769857</v>
      </c>
      <c r="BX70" s="37">
        <f t="shared" si="102"/>
        <v>0.7526778342392023</v>
      </c>
      <c r="BY70" s="37">
        <f t="shared" si="102"/>
        <v>2.1525782386530583</v>
      </c>
      <c r="BZ70" s="37">
        <f t="shared" si="102"/>
        <v>1.9025569775856188</v>
      </c>
      <c r="CA70" s="37">
        <f t="shared" si="102"/>
        <v>1.1173198628223806</v>
      </c>
      <c r="CB70" s="37">
        <f t="shared" si="102"/>
        <v>1.8652780037157746</v>
      </c>
      <c r="CC70" s="37">
        <f t="shared" si="102"/>
        <v>1.3921681605958378</v>
      </c>
      <c r="CD70" s="37">
        <f t="shared" si="102"/>
        <v>8.149705321808767</v>
      </c>
      <c r="CE70" s="37">
        <f t="shared" si="102"/>
        <v>0.9413426857722627</v>
      </c>
      <c r="CF70" s="37">
        <f t="shared" si="102"/>
        <v>0.9683956176037557</v>
      </c>
      <c r="CG70" s="37">
        <f t="shared" si="102"/>
        <v>3.6161917465357347</v>
      </c>
      <c r="CH70" s="37">
        <f t="shared" si="102"/>
        <v>4.245996307561037</v>
      </c>
      <c r="CI70" s="37">
        <f t="shared" si="102"/>
        <v>0.747741424611427</v>
      </c>
      <c r="CJ70" s="37">
        <f t="shared" si="102"/>
        <v>0.8383082243076629</v>
      </c>
      <c r="CK70" s="37">
        <f t="shared" si="102"/>
        <v>4.19331379103274</v>
      </c>
      <c r="CL70" s="37">
        <f t="shared" si="102"/>
        <v>3.1583427006427955</v>
      </c>
      <c r="CM70" s="37">
        <f t="shared" si="102"/>
        <v>2.016696030914603</v>
      </c>
      <c r="CN70" s="37">
        <f t="shared" si="102"/>
        <v>0.8896868561746383</v>
      </c>
      <c r="CO70" s="37">
        <f t="shared" si="102"/>
        <v>3.443859247244247</v>
      </c>
      <c r="CP70" s="37">
        <f t="shared" si="102"/>
        <v>3.8969772799787883</v>
      </c>
      <c r="CQ70" s="37">
        <f t="shared" si="102"/>
        <v>4.416954065272436</v>
      </c>
      <c r="CR70" s="37">
        <f t="shared" si="102"/>
        <v>8.340065355574687</v>
      </c>
      <c r="CS70" s="37">
        <f t="shared" si="102"/>
        <v>8.672310633161397</v>
      </c>
      <c r="CT70" s="37">
        <f t="shared" si="102"/>
        <v>9.007192299013287</v>
      </c>
      <c r="CU70" s="37">
        <f t="shared" si="102"/>
        <v>9.344571935908402</v>
      </c>
      <c r="CV70" s="37">
        <f t="shared" si="102"/>
        <v>9.684310285696537</v>
      </c>
      <c r="CW70" s="37">
        <f t="shared" si="102"/>
        <v>10.02626778910657</v>
      </c>
      <c r="CX70" s="37">
        <f t="shared" si="102"/>
        <v>10.370305169781547</v>
      </c>
      <c r="CY70" s="37">
        <f t="shared" si="102"/>
        <v>10.716284052215196</v>
      </c>
      <c r="CZ70" s="37">
        <f t="shared" si="102"/>
        <v>11.06406760181111</v>
      </c>
      <c r="DA70" s="37">
        <f t="shared" si="102"/>
        <v>11.413521174198502</v>
      </c>
      <c r="DB70" s="37">
        <f t="shared" si="102"/>
        <v>11.764512960290038</v>
      </c>
      <c r="DC70" s="37">
        <f t="shared" si="102"/>
        <v>0.5456215551724266</v>
      </c>
      <c r="DD70" s="37">
        <f t="shared" si="102"/>
        <v>0.3518989673049094</v>
      </c>
      <c r="DE70" s="37">
        <f t="shared" si="102"/>
        <v>0.8269546990527026</v>
      </c>
      <c r="DF70" s="37">
        <f t="shared" si="102"/>
        <v>0.9248253121787485</v>
      </c>
      <c r="DG70" s="37">
        <f t="shared" si="102"/>
        <v>0.6469950354115003</v>
      </c>
      <c r="DH70" s="37">
        <f t="shared" si="102"/>
        <v>0.7479360424636828</v>
      </c>
      <c r="DI70" s="37">
        <f t="shared" si="102"/>
        <v>0.5998585039340733</v>
      </c>
      <c r="DJ70" s="37">
        <f t="shared" si="102"/>
        <v>0.6677040888982306</v>
      </c>
      <c r="DK70" s="37">
        <f t="shared" si="102"/>
        <v>0.6877202522218434</v>
      </c>
      <c r="DL70" s="37">
        <f t="shared" si="102"/>
        <v>0.551248926488797</v>
      </c>
      <c r="DM70" s="37">
        <f t="shared" si="102"/>
        <v>0.5353436456701901</v>
      </c>
      <c r="DN70" s="37">
        <f t="shared" si="102"/>
        <v>0.7238975787304827</v>
      </c>
      <c r="DO70" s="37">
        <f t="shared" si="102"/>
        <v>0.8354252378583142</v>
      </c>
      <c r="DP70" s="37">
        <f t="shared" si="102"/>
        <v>0.8539043254135474</v>
      </c>
      <c r="DQ70" s="37">
        <f t="shared" si="102"/>
        <v>0.8723533265952211</v>
      </c>
      <c r="DR70" s="37">
        <f t="shared" si="102"/>
        <v>0.8907726080904671</v>
      </c>
      <c r="DS70" s="37">
        <f t="shared" si="102"/>
        <v>0.9091625306050204</v>
      </c>
      <c r="DT70" s="37">
        <f t="shared" si="102"/>
        <v>1.0189050027624886</v>
      </c>
      <c r="DU70" s="37">
        <f t="shared" si="102"/>
        <v>1.0370990343528146</v>
      </c>
      <c r="DV70" s="37">
        <f t="shared" si="102"/>
        <v>1.0915223234232478</v>
      </c>
      <c r="DW70" s="37">
        <f t="shared" si="102"/>
        <v>1.271302878580418</v>
      </c>
      <c r="DX70" s="37">
        <f t="shared" si="102"/>
        <v>1.448782669100065</v>
      </c>
      <c r="DY70" s="37">
        <f t="shared" si="102"/>
        <v>1.6242009822620609</v>
      </c>
      <c r="DZ70" s="37">
        <f t="shared" si="102"/>
        <v>1.797764509567286</v>
      </c>
      <c r="EA70" s="37">
        <f t="shared" si="102"/>
        <v>1.9696526461701338</v>
      </c>
      <c r="EB70" s="37">
        <f t="shared" si="102"/>
        <v>2.140021785318478</v>
      </c>
      <c r="EC70" s="37">
        <f t="shared" si="102"/>
        <v>2.3090088233682735</v>
      </c>
      <c r="ED70" s="37">
        <f t="shared" si="102"/>
        <v>0.5043954377121914</v>
      </c>
      <c r="EE70" s="37">
        <f t="shared" si="102"/>
        <v>0.46875954516394874</v>
      </c>
      <c r="EF70" s="37">
        <f t="shared" si="102"/>
        <v>3.1290024653566193</v>
      </c>
      <c r="EG70" s="37">
        <f t="shared" si="102"/>
        <v>2.2812702063483026</v>
      </c>
      <c r="EH70" s="37">
        <f t="shared" si="102"/>
        <v>2.739917593384314</v>
      </c>
      <c r="EI70" s="37">
        <f aca="true" t="shared" si="103" ref="EI70:ES70">(($A$77*EI13)^$A$80+($A$78*EI13^$A$79)^$A$80)^(1/$A$80)</f>
        <v>0.9040202184191558</v>
      </c>
      <c r="EJ70" s="37">
        <f t="shared" si="103"/>
        <v>0.7603956386037921</v>
      </c>
      <c r="EK70" s="37">
        <f t="shared" si="103"/>
        <v>0.554661772124814</v>
      </c>
      <c r="EL70" s="37">
        <f t="shared" si="103"/>
        <v>2.363658997737841</v>
      </c>
      <c r="EM70" s="37">
        <f t="shared" si="103"/>
        <v>0.6251496782885883</v>
      </c>
      <c r="EN70" s="37">
        <f t="shared" si="103"/>
        <v>0.30611372262493547</v>
      </c>
      <c r="EO70" s="37">
        <f t="shared" si="103"/>
        <v>1.151951299097627</v>
      </c>
      <c r="EP70" s="37">
        <f t="shared" si="103"/>
        <v>1.1746208947641381</v>
      </c>
      <c r="EQ70" s="37">
        <f t="shared" si="103"/>
        <v>1.137709953784031</v>
      </c>
      <c r="ER70" s="37">
        <f t="shared" si="103"/>
        <v>0.6822627819075482</v>
      </c>
      <c r="ES70" s="37">
        <f t="shared" si="103"/>
        <v>1.2159171368645463</v>
      </c>
    </row>
    <row r="71" spans="1:149" ht="15.75">
      <c r="A71" s="1">
        <v>65</v>
      </c>
      <c r="B71" s="37">
        <f aca="true" t="shared" si="104" ref="B71:BV71">(($A$77*B14)^$A$80+($A$78*B14^$A$79)^$A$80)^(1/$A$80)</f>
        <v>0.7931705245051845</v>
      </c>
      <c r="C71" s="37">
        <f t="shared" si="104"/>
        <v>0.6994863660168102</v>
      </c>
      <c r="D71" s="37">
        <f t="shared" si="104"/>
        <v>0.6817980814696236</v>
      </c>
      <c r="E71" s="37">
        <f t="shared" si="104"/>
        <v>0.6333270240097828</v>
      </c>
      <c r="F71" s="37">
        <f t="shared" si="104"/>
        <v>0.7307308230033731</v>
      </c>
      <c r="G71" s="37">
        <f t="shared" si="104"/>
        <v>0.827517685246495</v>
      </c>
      <c r="H71" s="37">
        <f t="shared" si="104"/>
        <v>0.8468027984266351</v>
      </c>
      <c r="I71" s="37">
        <f t="shared" si="104"/>
        <v>0.9237074170201923</v>
      </c>
      <c r="J71" s="37">
        <f t="shared" si="104"/>
        <v>0.9620202313358982</v>
      </c>
      <c r="K71" s="37">
        <f t="shared" si="104"/>
        <v>1.0193181725064462</v>
      </c>
      <c r="M71" s="37">
        <f t="shared" si="104"/>
        <v>1.1522320270473208</v>
      </c>
      <c r="N71" s="37">
        <f t="shared" si="104"/>
        <v>1.1711322073301507</v>
      </c>
      <c r="O71" s="37">
        <f t="shared" si="104"/>
        <v>1.2088680849377464</v>
      </c>
      <c r="Q71" s="37">
        <f t="shared" si="104"/>
        <v>1.3962854385922228</v>
      </c>
      <c r="S71" s="37">
        <f t="shared" si="104"/>
        <v>1.581670596466385</v>
      </c>
      <c r="U71" s="37">
        <f t="shared" si="104"/>
        <v>1.765109368286085</v>
      </c>
      <c r="W71" s="37">
        <f t="shared" si="104"/>
        <v>1.946675478250515</v>
      </c>
      <c r="X71" s="37">
        <f t="shared" si="104"/>
        <v>2.036776515010977</v>
      </c>
      <c r="Y71" s="37">
        <f t="shared" si="104"/>
        <v>2.1085366154986818</v>
      </c>
      <c r="Z71" s="37">
        <f t="shared" si="104"/>
        <v>2.1264325466661873</v>
      </c>
      <c r="AB71" s="37">
        <f t="shared" si="104"/>
        <v>2.3044356941253823</v>
      </c>
      <c r="AD71" s="37">
        <f t="shared" si="104"/>
        <v>2.4807328499818073</v>
      </c>
      <c r="AE71" s="37">
        <f t="shared" si="104"/>
        <v>0.8164771061576542</v>
      </c>
      <c r="AF71" s="37">
        <f t="shared" si="104"/>
        <v>0.6379545887210896</v>
      </c>
      <c r="AG71" s="37">
        <f t="shared" si="104"/>
        <v>0.7041597661185232</v>
      </c>
      <c r="AH71" s="37">
        <f t="shared" si="104"/>
        <v>0.7698021823237343</v>
      </c>
      <c r="AI71" s="37">
        <f t="shared" si="104"/>
        <v>0.8994983932173454</v>
      </c>
      <c r="AJ71" s="37">
        <f t="shared" si="104"/>
        <v>1.027228199399198</v>
      </c>
      <c r="AK71" s="37">
        <f t="shared" si="104"/>
        <v>1.1531558658576586</v>
      </c>
      <c r="AL71" s="37">
        <f t="shared" si="104"/>
        <v>1.277427754483545</v>
      </c>
      <c r="AM71" s="37">
        <f t="shared" si="104"/>
        <v>1.4001746882047248</v>
      </c>
      <c r="AN71" s="37">
        <f t="shared" si="104"/>
        <v>1.5215139497157708</v>
      </c>
      <c r="AO71" s="37">
        <f t="shared" si="104"/>
        <v>1.6415509790341969</v>
      </c>
      <c r="AP71" s="37">
        <f t="shared" si="104"/>
        <v>1.7603808215298584</v>
      </c>
      <c r="AQ71" s="37">
        <f t="shared" si="104"/>
        <v>1.8780893681959963</v>
      </c>
      <c r="AR71" s="37">
        <f t="shared" si="104"/>
        <v>0.8237697773592639</v>
      </c>
      <c r="AS71" s="37">
        <f t="shared" si="104"/>
        <v>0.8864404862469288</v>
      </c>
      <c r="AT71" s="37">
        <f t="shared" si="104"/>
        <v>0.9487253576671026</v>
      </c>
      <c r="AU71" s="37">
        <f t="shared" si="104"/>
        <v>1.0106405011545962</v>
      </c>
      <c r="AV71" s="37">
        <f t="shared" si="104"/>
        <v>1.0722011355785261</v>
      </c>
      <c r="AW71" s="37">
        <f t="shared" si="104"/>
        <v>1.1334216495135652</v>
      </c>
      <c r="AX71" s="37">
        <f t="shared" si="104"/>
        <v>1.1943156567586568</v>
      </c>
      <c r="AY71" s="37">
        <f t="shared" si="104"/>
        <v>1.2548960474521345</v>
      </c>
      <c r="AZ71" s="37">
        <f t="shared" si="104"/>
        <v>1.3151750351853728</v>
      </c>
      <c r="BA71" s="37">
        <f t="shared" si="104"/>
        <v>1.3751642004756774</v>
      </c>
      <c r="BB71" s="37">
        <f t="shared" si="104"/>
        <v>1.4348745309224558</v>
      </c>
      <c r="BC71" s="37">
        <f t="shared" si="104"/>
        <v>0.6740122844705688</v>
      </c>
      <c r="BD71" s="37">
        <f t="shared" si="104"/>
        <v>0.8634427535444855</v>
      </c>
      <c r="BE71" s="37">
        <f t="shared" si="104"/>
        <v>0.6605025171522099</v>
      </c>
      <c r="BF71" s="37">
        <f t="shared" si="104"/>
        <v>0.6468402319748244</v>
      </c>
      <c r="BG71" s="37">
        <f t="shared" si="104"/>
        <v>0.6331638284940684</v>
      </c>
      <c r="BH71" s="37">
        <f t="shared" si="104"/>
        <v>0.6194730594399033</v>
      </c>
      <c r="BI71" s="37">
        <f t="shared" si="104"/>
        <v>0.6057676717146547</v>
      </c>
      <c r="BJ71" s="37">
        <f t="shared" si="104"/>
        <v>0.5920474062208096</v>
      </c>
      <c r="BK71" s="37">
        <f t="shared" si="104"/>
        <v>0.578311997682659</v>
      </c>
      <c r="BL71" s="37">
        <f t="shared" si="104"/>
        <v>0.5645611744615401</v>
      </c>
      <c r="BM71" s="37">
        <f t="shared" si="104"/>
        <v>0.5507946583643996</v>
      </c>
      <c r="BN71" s="37">
        <f t="shared" si="104"/>
        <v>0.5370121644453976</v>
      </c>
      <c r="BO71" s="37">
        <f t="shared" si="104"/>
        <v>0.5232134008002548</v>
      </c>
      <c r="BP71" s="37">
        <f t="shared" si="104"/>
        <v>0.5973717561834435</v>
      </c>
      <c r="BQ71" s="37">
        <f t="shared" si="104"/>
        <v>0.5418174510528008</v>
      </c>
      <c r="BT71" s="37">
        <f t="shared" si="104"/>
        <v>0.6431972530499633</v>
      </c>
      <c r="BU71" s="37">
        <f t="shared" si="104"/>
        <v>0.6229921918019702</v>
      </c>
      <c r="BV71" s="37">
        <f t="shared" si="104"/>
        <v>0.7279791293391236</v>
      </c>
      <c r="BW71" s="37">
        <f aca="true" t="shared" si="105" ref="BW71:EH71">(($A$77*BW14)^$A$80+($A$78*BW14^$A$79)^$A$80)^(1/$A$80)</f>
        <v>0.4991029337930179</v>
      </c>
      <c r="BX71" s="37">
        <f t="shared" si="105"/>
        <v>0.6937484881310966</v>
      </c>
      <c r="BY71" s="37">
        <f t="shared" si="105"/>
        <v>1.8252440457309513</v>
      </c>
      <c r="BZ71" s="37">
        <f t="shared" si="105"/>
        <v>1.617302406273816</v>
      </c>
      <c r="CA71" s="37">
        <f t="shared" si="105"/>
        <v>0.9835890487164014</v>
      </c>
      <c r="CB71" s="37">
        <f t="shared" si="105"/>
        <v>1.5838045191270544</v>
      </c>
      <c r="CC71" s="37">
        <f t="shared" si="105"/>
        <v>1.196773214329554</v>
      </c>
      <c r="CD71" s="37">
        <f t="shared" si="105"/>
        <v>6.632735414720471</v>
      </c>
      <c r="CE71" s="37">
        <f t="shared" si="105"/>
        <v>0.8262767421234618</v>
      </c>
      <c r="CF71" s="37">
        <f t="shared" si="105"/>
        <v>0.8505852622638225</v>
      </c>
      <c r="CG71" s="37">
        <f t="shared" si="105"/>
        <v>2.9965217612399186</v>
      </c>
      <c r="CH71" s="37">
        <f t="shared" si="105"/>
        <v>3.509616131385733</v>
      </c>
      <c r="CI71" s="37">
        <f t="shared" si="105"/>
        <v>0.6918104220375382</v>
      </c>
      <c r="CJ71" s="37">
        <f t="shared" si="105"/>
        <v>0.7744546629785962</v>
      </c>
      <c r="CK71" s="37">
        <f t="shared" si="105"/>
        <v>3.4699612710213716</v>
      </c>
      <c r="CL71" s="37">
        <f t="shared" si="105"/>
        <v>2.6303021765638808</v>
      </c>
      <c r="CM71" s="37">
        <f t="shared" si="105"/>
        <v>1.706794162201188</v>
      </c>
      <c r="CN71" s="37">
        <f t="shared" si="105"/>
        <v>0.8108279271307252</v>
      </c>
      <c r="CO71" s="37">
        <f t="shared" si="105"/>
        <v>2.8674850077763674</v>
      </c>
      <c r="CP71" s="37">
        <f t="shared" si="105"/>
        <v>3.221833537066868</v>
      </c>
      <c r="CQ71" s="37">
        <f t="shared" si="105"/>
        <v>3.6401566048164407</v>
      </c>
      <c r="CR71" s="37">
        <f t="shared" si="105"/>
        <v>6.8408551780141265</v>
      </c>
      <c r="CS71" s="37">
        <f t="shared" si="105"/>
        <v>7.111290680732455</v>
      </c>
      <c r="CT71" s="37">
        <f t="shared" si="105"/>
        <v>7.384169719331701</v>
      </c>
      <c r="CU71" s="37">
        <f t="shared" si="105"/>
        <v>7.659406395921433</v>
      </c>
      <c r="CV71" s="37">
        <f t="shared" si="105"/>
        <v>7.9369136437532</v>
      </c>
      <c r="CW71" s="37">
        <f t="shared" si="105"/>
        <v>8.21660332512137</v>
      </c>
      <c r="CX71" s="37">
        <f t="shared" si="105"/>
        <v>8.49838635591427</v>
      </c>
      <c r="CY71" s="37">
        <f t="shared" si="105"/>
        <v>8.78217285656328</v>
      </c>
      <c r="CZ71" s="37">
        <f t="shared" si="105"/>
        <v>9.06787232861479</v>
      </c>
      <c r="DA71" s="37">
        <f t="shared" si="105"/>
        <v>9.355393855598496</v>
      </c>
      <c r="DB71" s="37">
        <f t="shared" si="105"/>
        <v>9.644646326302253</v>
      </c>
      <c r="DC71" s="37">
        <f t="shared" si="105"/>
        <v>0.5331502380842563</v>
      </c>
      <c r="DD71" s="37">
        <f t="shared" si="105"/>
        <v>0.3438555675473619</v>
      </c>
      <c r="DE71" s="37">
        <f t="shared" si="105"/>
        <v>0.7355028532225316</v>
      </c>
      <c r="DF71" s="37">
        <f t="shared" si="105"/>
        <v>0.8243609007014432</v>
      </c>
      <c r="DG71" s="37">
        <f t="shared" si="105"/>
        <v>0.5961768968173945</v>
      </c>
      <c r="DH71" s="37">
        <f t="shared" si="105"/>
        <v>0.6750634335792043</v>
      </c>
      <c r="DI71" s="37">
        <f t="shared" si="105"/>
        <v>0.5530279762418954</v>
      </c>
      <c r="DJ71" s="37">
        <f t="shared" si="105"/>
        <v>0.6062164153136346</v>
      </c>
      <c r="DK71" s="37">
        <f t="shared" si="105"/>
        <v>0.6231470820553373</v>
      </c>
      <c r="DL71" s="37">
        <f t="shared" si="105"/>
        <v>0.5098296284747238</v>
      </c>
      <c r="DM71" s="37">
        <f t="shared" si="105"/>
        <v>0.49621065705121015</v>
      </c>
      <c r="DN71" s="37">
        <f t="shared" si="105"/>
        <v>0.6479477536613901</v>
      </c>
      <c r="DO71" s="37">
        <f t="shared" si="105"/>
        <v>0.7377193072808377</v>
      </c>
      <c r="DP71" s="37">
        <f t="shared" si="105"/>
        <v>0.7525950397715419</v>
      </c>
      <c r="DQ71" s="37">
        <f t="shared" si="105"/>
        <v>0.7674469504262288</v>
      </c>
      <c r="DR71" s="37">
        <f t="shared" si="105"/>
        <v>0.782275329938712</v>
      </c>
      <c r="DS71" s="37">
        <f t="shared" si="105"/>
        <v>0.7970804642720212</v>
      </c>
      <c r="DT71" s="37">
        <f t="shared" si="105"/>
        <v>0.885438562950267</v>
      </c>
      <c r="DU71" s="37">
        <f t="shared" si="105"/>
        <v>0.9000886100961325</v>
      </c>
      <c r="DV71" s="37">
        <f t="shared" si="105"/>
        <v>0.9439130365936046</v>
      </c>
      <c r="DW71" s="37">
        <f t="shared" si="105"/>
        <v>1.0887039250665018</v>
      </c>
      <c r="DX71" s="37">
        <f t="shared" si="105"/>
        <v>1.231674065247955</v>
      </c>
      <c r="DY71" s="37">
        <f t="shared" si="105"/>
        <v>1.3730134148039546</v>
      </c>
      <c r="DZ71" s="37">
        <f t="shared" si="105"/>
        <v>1.5128861704323093</v>
      </c>
      <c r="EA71" s="37">
        <f t="shared" si="105"/>
        <v>1.6514349631942378</v>
      </c>
      <c r="EB71" s="37">
        <f t="shared" si="105"/>
        <v>1.7887842582641618</v>
      </c>
      <c r="EC71" s="37">
        <f t="shared" si="105"/>
        <v>1.925043129719231</v>
      </c>
      <c r="ED71" s="37">
        <f t="shared" si="105"/>
        <v>0.4652730686213604</v>
      </c>
      <c r="EE71" s="37">
        <f t="shared" si="105"/>
        <v>0.43999134816964547</v>
      </c>
      <c r="EF71" s="37">
        <f t="shared" si="105"/>
        <v>2.599593610631662</v>
      </c>
      <c r="EG71" s="37">
        <f t="shared" si="105"/>
        <v>1.8916962910929327</v>
      </c>
      <c r="EH71" s="37">
        <f t="shared" si="105"/>
        <v>2.283461007535669</v>
      </c>
      <c r="EI71" s="37">
        <f aca="true" t="shared" si="106" ref="EI71:ES71">(($A$77*EI14)^$A$80+($A$78*EI14^$A$79)^$A$80)^(1/$A$80)</f>
        <v>0.7906521940267051</v>
      </c>
      <c r="EJ71" s="37">
        <f t="shared" si="106"/>
        <v>0.6819931402547625</v>
      </c>
      <c r="EK71" s="37">
        <f t="shared" si="106"/>
        <v>0.5240489557312339</v>
      </c>
      <c r="EL71" s="37">
        <f t="shared" si="106"/>
        <v>1.983110665420829</v>
      </c>
      <c r="EM71" s="37">
        <f t="shared" si="106"/>
        <v>0.5594392323054452</v>
      </c>
      <c r="EN71" s="37">
        <f t="shared" si="106"/>
        <v>0.2900600008787802</v>
      </c>
      <c r="EO71" s="37">
        <f t="shared" si="106"/>
        <v>0.9995449141540854</v>
      </c>
      <c r="EP71" s="37">
        <f t="shared" si="106"/>
        <v>1.0170668450029403</v>
      </c>
      <c r="EQ71" s="37">
        <f t="shared" si="106"/>
        <v>0.9873163953785573</v>
      </c>
      <c r="ER71" s="37">
        <f t="shared" si="106"/>
        <v>0.5984366103188616</v>
      </c>
      <c r="ES71" s="37">
        <f t="shared" si="106"/>
        <v>1.047319311155241</v>
      </c>
    </row>
    <row r="72" spans="1:149" ht="15.75">
      <c r="A72" s="1">
        <v>70</v>
      </c>
      <c r="B72" s="37">
        <f aca="true" t="shared" si="107" ref="B72:BV72">(($A$77*B15)^$A$80+($A$78*B15^$A$79)^$A$80)^(1/$A$80)</f>
        <v>0.7246935021521957</v>
      </c>
      <c r="C72" s="37">
        <f t="shared" si="107"/>
        <v>0.6558950847168068</v>
      </c>
      <c r="D72" s="37">
        <f t="shared" si="107"/>
        <v>0.6393090983629951</v>
      </c>
      <c r="E72" s="37">
        <f t="shared" si="107"/>
        <v>0.5938586686932069</v>
      </c>
      <c r="F72" s="37">
        <f t="shared" si="107"/>
        <v>0.6734458529260348</v>
      </c>
      <c r="G72" s="37">
        <f t="shared" si="107"/>
        <v>0.7525335985324888</v>
      </c>
      <c r="H72" s="37">
        <f t="shared" si="107"/>
        <v>0.768292636782802</v>
      </c>
      <c r="I72" s="37">
        <f t="shared" si="107"/>
        <v>0.8311377884186222</v>
      </c>
      <c r="J72" s="37">
        <f t="shared" si="107"/>
        <v>0.8624473726553697</v>
      </c>
      <c r="K72" s="37">
        <f t="shared" si="107"/>
        <v>0.9092729884631897</v>
      </c>
      <c r="M72" s="37">
        <f t="shared" si="107"/>
        <v>1.017899637659857</v>
      </c>
      <c r="N72" s="37">
        <f t="shared" si="107"/>
        <v>1.033346806164814</v>
      </c>
      <c r="O72" s="37">
        <f t="shared" si="107"/>
        <v>1.064188875938877</v>
      </c>
      <c r="Q72" s="37">
        <f t="shared" si="107"/>
        <v>1.2173761023036238</v>
      </c>
      <c r="S72" s="37">
        <f t="shared" si="107"/>
        <v>1.3689154524696419</v>
      </c>
      <c r="U72" s="37">
        <f t="shared" si="107"/>
        <v>1.5188761302022467</v>
      </c>
      <c r="W72" s="37">
        <f t="shared" si="107"/>
        <v>1.667317727677096</v>
      </c>
      <c r="X72" s="37">
        <f t="shared" si="107"/>
        <v>1.740985261189236</v>
      </c>
      <c r="Y72" s="37">
        <f t="shared" si="107"/>
        <v>1.7996591117061669</v>
      </c>
      <c r="Z72" s="37">
        <f t="shared" si="107"/>
        <v>1.8142918061006947</v>
      </c>
      <c r="AB72" s="37">
        <f t="shared" si="107"/>
        <v>1.959843174343339</v>
      </c>
      <c r="AD72" s="37">
        <f t="shared" si="107"/>
        <v>2.1040109310026622</v>
      </c>
      <c r="AE72" s="37">
        <f t="shared" si="107"/>
        <v>0.7645345384461097</v>
      </c>
      <c r="AF72" s="37">
        <f t="shared" si="107"/>
        <v>0.5973690580834</v>
      </c>
      <c r="AG72" s="37">
        <f t="shared" si="107"/>
        <v>0.6512763235627885</v>
      </c>
      <c r="AH72" s="37">
        <f t="shared" si="107"/>
        <v>0.7047333584033364</v>
      </c>
      <c r="AI72" s="37">
        <f t="shared" si="107"/>
        <v>0.8103765156495825</v>
      </c>
      <c r="AJ72" s="37">
        <f t="shared" si="107"/>
        <v>0.9144466185902437</v>
      </c>
      <c r="AK72" s="37">
        <f t="shared" si="107"/>
        <v>1.0170751957894753</v>
      </c>
      <c r="AL72" s="37">
        <f t="shared" si="107"/>
        <v>1.1183794629071093</v>
      </c>
      <c r="AM72" s="37">
        <f t="shared" si="107"/>
        <v>1.2184642135098136</v>
      </c>
      <c r="AN72" s="37">
        <f t="shared" si="107"/>
        <v>1.3174234176659005</v>
      </c>
      <c r="AO72" s="37">
        <f t="shared" si="107"/>
        <v>1.4153415796865987</v>
      </c>
      <c r="AP72" s="37">
        <f t="shared" si="107"/>
        <v>1.5122948963123286</v>
      </c>
      <c r="AQ72" s="37">
        <f t="shared" si="107"/>
        <v>1.608352248743504</v>
      </c>
      <c r="AR72" s="37">
        <f t="shared" si="107"/>
        <v>0.7483907837910833</v>
      </c>
      <c r="AS72" s="37">
        <f t="shared" si="107"/>
        <v>0.7994940963320413</v>
      </c>
      <c r="AT72" s="37">
        <f t="shared" si="107"/>
        <v>0.8502888138672767</v>
      </c>
      <c r="AU72" s="37">
        <f t="shared" si="107"/>
        <v>0.9007878345661352</v>
      </c>
      <c r="AV72" s="37">
        <f t="shared" si="107"/>
        <v>0.9510033448324942</v>
      </c>
      <c r="AW72" s="37">
        <f t="shared" si="107"/>
        <v>1.0009468675812097</v>
      </c>
      <c r="AX72" s="37">
        <f t="shared" si="107"/>
        <v>1.0506293066343881</v>
      </c>
      <c r="AY72" s="37">
        <f t="shared" si="107"/>
        <v>1.1000609875964966</v>
      </c>
      <c r="AZ72" s="37">
        <f t="shared" si="107"/>
        <v>1.1492516955298462</v>
      </c>
      <c r="BA72" s="37">
        <f t="shared" si="107"/>
        <v>1.1982107097188766</v>
      </c>
      <c r="BB72" s="37">
        <f t="shared" si="107"/>
        <v>1.246946835782339</v>
      </c>
      <c r="BC72" s="37">
        <f t="shared" si="107"/>
        <v>0.6310602396267613</v>
      </c>
      <c r="BD72" s="37">
        <f t="shared" si="107"/>
        <v>0.7704960326261744</v>
      </c>
      <c r="BE72" s="37">
        <f t="shared" si="107"/>
        <v>0.6030599697549365</v>
      </c>
      <c r="BF72" s="37">
        <f t="shared" si="107"/>
        <v>0.5917597917212579</v>
      </c>
      <c r="BG72" s="37">
        <f t="shared" si="107"/>
        <v>0.5804483318373764</v>
      </c>
      <c r="BH72" s="37">
        <f t="shared" si="107"/>
        <v>0.5691253924158269</v>
      </c>
      <c r="BI72" s="37">
        <f t="shared" si="107"/>
        <v>0.55779077111363</v>
      </c>
      <c r="BJ72" s="37">
        <f t="shared" si="107"/>
        <v>0.5464442607946702</v>
      </c>
      <c r="BK72" s="37">
        <f t="shared" si="107"/>
        <v>0.5350856493871592</v>
      </c>
      <c r="BL72" s="37">
        <f t="shared" si="107"/>
        <v>0.5237147197359783</v>
      </c>
      <c r="BM72" s="37">
        <f t="shared" si="107"/>
        <v>0.5123312494496877</v>
      </c>
      <c r="BN72" s="37">
        <f t="shared" si="107"/>
        <v>0.5009350107419713</v>
      </c>
      <c r="BO72" s="37">
        <f t="shared" si="107"/>
        <v>0.48952577026728583</v>
      </c>
      <c r="BP72" s="37">
        <f t="shared" si="107"/>
        <v>0.5473641906249116</v>
      </c>
      <c r="BQ72" s="37">
        <f t="shared" si="107"/>
        <v>0.505766504836434</v>
      </c>
      <c r="BT72" s="37">
        <f t="shared" si="107"/>
        <v>0.601546472833973</v>
      </c>
      <c r="BU72" s="37">
        <f t="shared" si="107"/>
        <v>0.5826497915124901</v>
      </c>
      <c r="BV72" s="37">
        <f t="shared" si="107"/>
        <v>0.6808383199123014</v>
      </c>
      <c r="BW72" s="37">
        <f aca="true" t="shared" si="108" ref="BW72:EH72">(($A$77*BW15)^$A$80+($A$78*BW15^$A$79)^$A$80)^(1/$A$80)</f>
        <v>0.4668838363146485</v>
      </c>
      <c r="BX72" s="37">
        <f t="shared" si="108"/>
        <v>0.6496079801746278</v>
      </c>
      <c r="BY72" s="37">
        <f t="shared" si="108"/>
        <v>1.5768359454085257</v>
      </c>
      <c r="BZ72" s="37">
        <f t="shared" si="108"/>
        <v>1.4055334537995037</v>
      </c>
      <c r="CA72" s="37">
        <f t="shared" si="108"/>
        <v>0.884663894138875</v>
      </c>
      <c r="CB72" s="37">
        <f t="shared" si="108"/>
        <v>1.372386621555354</v>
      </c>
      <c r="CC72" s="37">
        <f t="shared" si="108"/>
        <v>1.0522332814469548</v>
      </c>
      <c r="CD72" s="37">
        <f t="shared" si="108"/>
        <v>5.482959510165237</v>
      </c>
      <c r="CE72" s="37">
        <f t="shared" si="108"/>
        <v>0.7413562693358252</v>
      </c>
      <c r="CF72" s="37">
        <f t="shared" si="108"/>
        <v>0.7630933158751705</v>
      </c>
      <c r="CG72" s="37">
        <f t="shared" si="108"/>
        <v>2.5339621636294236</v>
      </c>
      <c r="CH72" s="37">
        <f t="shared" si="108"/>
        <v>2.948531761975719</v>
      </c>
      <c r="CI72" s="37">
        <f t="shared" si="108"/>
        <v>0.6486864866556633</v>
      </c>
      <c r="CJ72" s="37">
        <f t="shared" si="108"/>
        <v>0.7251606057938557</v>
      </c>
      <c r="CK72" s="37">
        <f t="shared" si="108"/>
        <v>2.918836837249748</v>
      </c>
      <c r="CL72" s="37">
        <f t="shared" si="108"/>
        <v>2.2315777051081733</v>
      </c>
      <c r="CM72" s="37">
        <f t="shared" si="108"/>
        <v>1.4766074464866155</v>
      </c>
      <c r="CN72" s="37">
        <f t="shared" si="108"/>
        <v>0.750700543751079</v>
      </c>
      <c r="CO72" s="37">
        <f t="shared" si="108"/>
        <v>2.4292585140176053</v>
      </c>
      <c r="CP72" s="37">
        <f t="shared" si="108"/>
        <v>2.7079629737071524</v>
      </c>
      <c r="CQ72" s="37">
        <f t="shared" si="108"/>
        <v>3.0417678278531004</v>
      </c>
      <c r="CR72" s="37">
        <f t="shared" si="108"/>
        <v>5.691261678031667</v>
      </c>
      <c r="CS72" s="37">
        <f t="shared" si="108"/>
        <v>5.908278371849022</v>
      </c>
      <c r="CT72" s="37">
        <f t="shared" si="108"/>
        <v>6.127356183030309</v>
      </c>
      <c r="CU72" s="37">
        <f t="shared" si="108"/>
        <v>6.348441900136665</v>
      </c>
      <c r="CV72" s="37">
        <f t="shared" si="108"/>
        <v>6.5714818504867205</v>
      </c>
      <c r="CW72" s="37">
        <f t="shared" si="108"/>
        <v>6.796421886690991</v>
      </c>
      <c r="CX72" s="37">
        <f t="shared" si="108"/>
        <v>7.023207381445836</v>
      </c>
      <c r="CY72" s="37">
        <f t="shared" si="108"/>
        <v>7.2517832310424035</v>
      </c>
      <c r="CZ72" s="37">
        <f t="shared" si="108"/>
        <v>7.482093867981589</v>
      </c>
      <c r="DA72" s="37">
        <f t="shared" si="108"/>
        <v>7.714083283007456</v>
      </c>
      <c r="DB72" s="37">
        <f t="shared" si="108"/>
        <v>7.947695056779801</v>
      </c>
      <c r="DC72" s="37">
        <f t="shared" si="108"/>
        <v>0.520678917866302</v>
      </c>
      <c r="DD72" s="37">
        <f t="shared" si="108"/>
        <v>0.335812167291881</v>
      </c>
      <c r="DE72" s="37">
        <f t="shared" si="108"/>
        <v>0.6677896938093079</v>
      </c>
      <c r="DF72" s="37">
        <f t="shared" si="108"/>
        <v>0.7498030933700266</v>
      </c>
      <c r="DG72" s="37">
        <f t="shared" si="108"/>
        <v>0.5585253184972971</v>
      </c>
      <c r="DH72" s="37">
        <f t="shared" si="108"/>
        <v>0.621254267668579</v>
      </c>
      <c r="DI72" s="37">
        <f t="shared" si="108"/>
        <v>0.5183728873352278</v>
      </c>
      <c r="DJ72" s="37">
        <f t="shared" si="108"/>
        <v>0.5604133977088177</v>
      </c>
      <c r="DK72" s="37">
        <f t="shared" si="108"/>
        <v>0.5750250348278977</v>
      </c>
      <c r="DL72" s="37">
        <f t="shared" si="108"/>
        <v>0.4788331838658659</v>
      </c>
      <c r="DM72" s="37">
        <f t="shared" si="108"/>
        <v>0.4669559885189282</v>
      </c>
      <c r="DN72" s="37">
        <f t="shared" si="108"/>
        <v>0.5906350375186091</v>
      </c>
      <c r="DO72" s="37">
        <f t="shared" si="108"/>
        <v>0.6638263924827823</v>
      </c>
      <c r="DP72" s="37">
        <f t="shared" si="108"/>
        <v>0.6759560327916474</v>
      </c>
      <c r="DQ72" s="37">
        <f t="shared" si="108"/>
        <v>0.6880666258622685</v>
      </c>
      <c r="DR72" s="37">
        <f t="shared" si="108"/>
        <v>0.7001584042769048</v>
      </c>
      <c r="DS72" s="37">
        <f t="shared" si="108"/>
        <v>0.7122315968371455</v>
      </c>
      <c r="DT72" s="37">
        <f t="shared" si="108"/>
        <v>0.7842928046416261</v>
      </c>
      <c r="DU72" s="37">
        <f t="shared" si="108"/>
        <v>0.7962420006701563</v>
      </c>
      <c r="DV72" s="37">
        <f t="shared" si="108"/>
        <v>0.8319890811190551</v>
      </c>
      <c r="DW72" s="37">
        <f t="shared" si="108"/>
        <v>0.9501143092404752</v>
      </c>
      <c r="DX72" s="37">
        <f t="shared" si="108"/>
        <v>1.0667841198370136</v>
      </c>
      <c r="DY72" s="37">
        <f t="shared" si="108"/>
        <v>1.1821506009957674</v>
      </c>
      <c r="DZ72" s="37">
        <f t="shared" si="108"/>
        <v>1.2963452613662887</v>
      </c>
      <c r="EA72" s="37">
        <f t="shared" si="108"/>
        <v>1.4094823845127618</v>
      </c>
      <c r="EB72" s="37">
        <f t="shared" si="108"/>
        <v>1.5216617471934557</v>
      </c>
      <c r="EC72" s="37">
        <f t="shared" si="108"/>
        <v>1.632970837972207</v>
      </c>
      <c r="ED72" s="37">
        <f t="shared" si="108"/>
        <v>0.4362236864534817</v>
      </c>
      <c r="EE72" s="37">
        <f t="shared" si="108"/>
        <v>0.41783230228418805</v>
      </c>
      <c r="EF72" s="37">
        <f t="shared" si="108"/>
        <v>2.196380294856582</v>
      </c>
      <c r="EG72" s="37">
        <f t="shared" si="108"/>
        <v>1.5951940432312572</v>
      </c>
      <c r="EH72" s="37">
        <f t="shared" si="108"/>
        <v>1.9358122961194686</v>
      </c>
      <c r="EI72" s="37">
        <f aca="true" t="shared" si="109" ref="EI72:ES72">(($A$77*EI15)^$A$80+($A$78*EI15^$A$79)^$A$80)^(1/$A$80)</f>
        <v>0.7065404882468095</v>
      </c>
      <c r="EJ72" s="37">
        <f t="shared" si="109"/>
        <v>0.6233830753203325</v>
      </c>
      <c r="EK72" s="37">
        <f t="shared" si="109"/>
        <v>0.5003241769733313</v>
      </c>
      <c r="EL72" s="37">
        <f t="shared" si="109"/>
        <v>1.693086173041266</v>
      </c>
      <c r="EM72" s="37">
        <f t="shared" si="109"/>
        <v>0.5100999492403013</v>
      </c>
      <c r="EN72" s="37">
        <f t="shared" si="109"/>
        <v>0.27731903890123216</v>
      </c>
      <c r="EO72" s="37">
        <f t="shared" si="109"/>
        <v>0.886441042875931</v>
      </c>
      <c r="EP72" s="37">
        <f t="shared" si="109"/>
        <v>0.8999586662628883</v>
      </c>
      <c r="EQ72" s="37">
        <f t="shared" si="109"/>
        <v>0.8756447650077634</v>
      </c>
      <c r="ER72" s="37">
        <f t="shared" si="109"/>
        <v>0.5358419361557744</v>
      </c>
      <c r="ES72" s="37">
        <f t="shared" si="109"/>
        <v>0.923364706141347</v>
      </c>
    </row>
    <row r="73" spans="1:149" ht="15.75">
      <c r="A73" s="1">
        <v>75</v>
      </c>
      <c r="B73" s="37">
        <f aca="true" t="shared" si="110" ref="B73:BV73">(($A$77*B16)^$A$80+($A$78*B16^$A$79)^$A$80)^(1/$A$80)</f>
        <v>0.6720818388815624</v>
      </c>
      <c r="C73" s="37">
        <f t="shared" si="110"/>
        <v>0.6218943665990712</v>
      </c>
      <c r="D73" s="37">
        <f t="shared" si="110"/>
        <v>0.6061681638993689</v>
      </c>
      <c r="E73" s="37">
        <f t="shared" si="110"/>
        <v>0.5630737977210699</v>
      </c>
      <c r="F73" s="37">
        <f t="shared" si="110"/>
        <v>0.6292582558614088</v>
      </c>
      <c r="G73" s="37">
        <f t="shared" si="110"/>
        <v>0.6950315587565045</v>
      </c>
      <c r="H73" s="37">
        <f t="shared" si="110"/>
        <v>0.7081380371428595</v>
      </c>
      <c r="I73" s="37">
        <f t="shared" si="110"/>
        <v>0.7604066259286494</v>
      </c>
      <c r="J73" s="37">
        <f t="shared" si="110"/>
        <v>0.7864478348799647</v>
      </c>
      <c r="K73" s="37">
        <f t="shared" si="110"/>
        <v>0.8253953088818337</v>
      </c>
      <c r="M73" s="37">
        <f t="shared" si="110"/>
        <v>0.9157509091006334</v>
      </c>
      <c r="N73" s="37">
        <f t="shared" si="110"/>
        <v>0.9286003795439691</v>
      </c>
      <c r="O73" s="37">
        <f t="shared" si="110"/>
        <v>0.9542562201889063</v>
      </c>
      <c r="Q73" s="37">
        <f t="shared" si="110"/>
        <v>1.0816915237315339</v>
      </c>
      <c r="S73" s="37">
        <f t="shared" si="110"/>
        <v>1.2077670582785733</v>
      </c>
      <c r="U73" s="37">
        <f t="shared" si="110"/>
        <v>1.3325392792968014</v>
      </c>
      <c r="W73" s="37">
        <f t="shared" si="110"/>
        <v>1.4560568570848527</v>
      </c>
      <c r="X73" s="37">
        <f t="shared" si="110"/>
        <v>1.5173585562984584</v>
      </c>
      <c r="Y73" s="37">
        <f t="shared" si="110"/>
        <v>1.5661849254608993</v>
      </c>
      <c r="Z73" s="37">
        <f t="shared" si="110"/>
        <v>1.5783619589489615</v>
      </c>
      <c r="AB73" s="37">
        <f t="shared" si="110"/>
        <v>1.6994912860625027</v>
      </c>
      <c r="AD73" s="37">
        <f t="shared" si="110"/>
        <v>1.8194769181574164</v>
      </c>
      <c r="AE73" s="37">
        <f t="shared" si="110"/>
        <v>0.7239765701197339</v>
      </c>
      <c r="AF73" s="37">
        <f t="shared" si="110"/>
        <v>0.5656789650059998</v>
      </c>
      <c r="AG73" s="37">
        <f t="shared" si="110"/>
        <v>0.6103380343888526</v>
      </c>
      <c r="AH73" s="37">
        <f t="shared" si="110"/>
        <v>0.6546313612925972</v>
      </c>
      <c r="AI73" s="37">
        <f t="shared" si="110"/>
        <v>0.7421856170792513</v>
      </c>
      <c r="AJ73" s="37">
        <f t="shared" si="110"/>
        <v>0.8284620761832976</v>
      </c>
      <c r="AK73" s="37">
        <f t="shared" si="110"/>
        <v>0.9135676339964353</v>
      </c>
      <c r="AL73" s="37">
        <f t="shared" si="110"/>
        <v>0.9975975628155477</v>
      </c>
      <c r="AM73" s="37">
        <f t="shared" si="110"/>
        <v>1.0806370476379041</v>
      </c>
      <c r="AN73" s="37">
        <f t="shared" si="110"/>
        <v>1.1627624846204418</v>
      </c>
      <c r="AO73" s="37">
        <f t="shared" si="110"/>
        <v>1.2440425839178781</v>
      </c>
      <c r="AP73" s="37">
        <f t="shared" si="110"/>
        <v>1.3245393104405836</v>
      </c>
      <c r="AQ73" s="37">
        <f t="shared" si="110"/>
        <v>1.4043086896579524</v>
      </c>
      <c r="AR73" s="37">
        <f t="shared" si="110"/>
        <v>0.6903500935923954</v>
      </c>
      <c r="AS73" s="37">
        <f t="shared" si="110"/>
        <v>0.7327540987385989</v>
      </c>
      <c r="AT73" s="37">
        <f t="shared" si="110"/>
        <v>0.7749074645518502</v>
      </c>
      <c r="AU73" s="37">
        <f t="shared" si="110"/>
        <v>0.8168206729810672</v>
      </c>
      <c r="AV73" s="37">
        <f t="shared" si="110"/>
        <v>0.8585036281079359</v>
      </c>
      <c r="AW73" s="37">
        <f t="shared" si="110"/>
        <v>0.8999656953544966</v>
      </c>
      <c r="AX73" s="37">
        <f t="shared" si="110"/>
        <v>0.9412157375395904</v>
      </c>
      <c r="AY73" s="37">
        <f t="shared" si="110"/>
        <v>0.9822621480757071</v>
      </c>
      <c r="AZ73" s="37">
        <f t="shared" si="110"/>
        <v>1.0231128815673756</v>
      </c>
      <c r="BA73" s="37">
        <f t="shared" si="110"/>
        <v>1.0637754820453162</v>
      </c>
      <c r="BB73" s="37">
        <f t="shared" si="110"/>
        <v>1.1042571090467708</v>
      </c>
      <c r="BC73" s="37">
        <f t="shared" si="110"/>
        <v>0.5972674001635924</v>
      </c>
      <c r="BD73" s="37">
        <f t="shared" si="110"/>
        <v>0.6992730218898049</v>
      </c>
      <c r="BE73" s="37">
        <f t="shared" si="110"/>
        <v>0.5587844781389482</v>
      </c>
      <c r="BF73" s="37">
        <f t="shared" si="110"/>
        <v>0.5492548778949753</v>
      </c>
      <c r="BG73" s="37">
        <f t="shared" si="110"/>
        <v>0.5397161128786275</v>
      </c>
      <c r="BH73" s="37">
        <f t="shared" si="110"/>
        <v>0.5301680224543137</v>
      </c>
      <c r="BI73" s="37">
        <f t="shared" si="110"/>
        <v>0.5206104422050655</v>
      </c>
      <c r="BJ73" s="37">
        <f t="shared" si="110"/>
        <v>0.5110432038207319</v>
      </c>
      <c r="BK73" s="37">
        <f t="shared" si="110"/>
        <v>0.5014661349821823</v>
      </c>
      <c r="BL73" s="37">
        <f t="shared" si="110"/>
        <v>0.4918790592413499</v>
      </c>
      <c r="BM73" s="37">
        <f t="shared" si="110"/>
        <v>0.48228179589694187</v>
      </c>
      <c r="BN73" s="37">
        <f t="shared" si="110"/>
        <v>0.47267415986562916</v>
      </c>
      <c r="BO73" s="37">
        <f t="shared" si="110"/>
        <v>0.463055961548526</v>
      </c>
      <c r="BP73" s="37">
        <f t="shared" si="110"/>
        <v>0.5090941482325774</v>
      </c>
      <c r="BQ73" s="37">
        <f t="shared" si="110"/>
        <v>0.47755388122174247</v>
      </c>
      <c r="BT73" s="37">
        <f t="shared" si="110"/>
        <v>0.5691080802295025</v>
      </c>
      <c r="BU73" s="37">
        <f t="shared" si="110"/>
        <v>0.5512303922151147</v>
      </c>
      <c r="BV73" s="37">
        <f t="shared" si="110"/>
        <v>0.6441241742422352</v>
      </c>
      <c r="BW73" s="37">
        <f aca="true" t="shared" si="111" ref="BW73:EH73">(($A$77*BW16)^$A$80+($A$78*BW16^$A$79)^$A$80)^(1/$A$80)</f>
        <v>0.44175602384656143</v>
      </c>
      <c r="BX73" s="37">
        <f t="shared" si="111"/>
        <v>0.6151908374202205</v>
      </c>
      <c r="BY73" s="37">
        <f t="shared" si="111"/>
        <v>1.3887096981768758</v>
      </c>
      <c r="BZ73" s="37">
        <f t="shared" si="111"/>
        <v>1.2455633863666113</v>
      </c>
      <c r="CA73" s="37">
        <f t="shared" si="111"/>
        <v>0.8087579624067175</v>
      </c>
      <c r="CB73" s="37">
        <f t="shared" si="111"/>
        <v>1.2119039999481345</v>
      </c>
      <c r="CC73" s="37">
        <f t="shared" si="111"/>
        <v>0.942104916935503</v>
      </c>
      <c r="CD73" s="37">
        <f t="shared" si="111"/>
        <v>4.60126015570686</v>
      </c>
      <c r="CE73" s="37">
        <f t="shared" si="111"/>
        <v>0.6762282596611866</v>
      </c>
      <c r="CF73" s="37">
        <f t="shared" si="111"/>
        <v>0.6960568424005662</v>
      </c>
      <c r="CG73" s="37">
        <f t="shared" si="111"/>
        <v>2.1836506914468967</v>
      </c>
      <c r="CH73" s="37">
        <f t="shared" si="111"/>
        <v>2.5252305250685048</v>
      </c>
      <c r="CI73" s="37">
        <f t="shared" si="111"/>
        <v>0.6151915437840164</v>
      </c>
      <c r="CJ73" s="37">
        <f t="shared" si="111"/>
        <v>0.6868896794675174</v>
      </c>
      <c r="CK73" s="37">
        <f t="shared" si="111"/>
        <v>2.5029826145972836</v>
      </c>
      <c r="CL73" s="37">
        <f t="shared" si="111"/>
        <v>1.9303611491769332</v>
      </c>
      <c r="CM73" s="37">
        <f t="shared" si="111"/>
        <v>1.3020781079426105</v>
      </c>
      <c r="CN73" s="37">
        <f t="shared" si="111"/>
        <v>0.7042635849885623</v>
      </c>
      <c r="CO73" s="37">
        <f t="shared" si="111"/>
        <v>2.0994815412949754</v>
      </c>
      <c r="CP73" s="37">
        <f t="shared" si="111"/>
        <v>2.321072388443247</v>
      </c>
      <c r="CQ73" s="37">
        <f t="shared" si="111"/>
        <v>2.6008644539099177</v>
      </c>
      <c r="CR73" s="37">
        <f t="shared" si="111"/>
        <v>4.822434186394831</v>
      </c>
      <c r="CS73" s="37">
        <f t="shared" si="111"/>
        <v>5.005763689792921</v>
      </c>
      <c r="CT73" s="37">
        <f t="shared" si="111"/>
        <v>5.190890530246715</v>
      </c>
      <c r="CU73" s="37">
        <f t="shared" si="111"/>
        <v>5.377776210798875</v>
      </c>
      <c r="CV73" s="37">
        <f t="shared" si="111"/>
        <v>5.566382152775023</v>
      </c>
      <c r="CW73" s="37">
        <f t="shared" si="111"/>
        <v>5.756669669387239</v>
      </c>
      <c r="CX73" s="37">
        <f t="shared" si="111"/>
        <v>5.94859994228355</v>
      </c>
      <c r="CY73" s="37">
        <f t="shared" si="111"/>
        <v>6.142134001279173</v>
      </c>
      <c r="CZ73" s="37">
        <f t="shared" si="111"/>
        <v>6.337232707501624</v>
      </c>
      <c r="DA73" s="37">
        <f t="shared" si="111"/>
        <v>6.5338567401743415</v>
      </c>
      <c r="DB73" s="37">
        <f t="shared" si="111"/>
        <v>6.731966587252411</v>
      </c>
      <c r="DC73" s="37">
        <f t="shared" si="111"/>
        <v>0.5113254257442384</v>
      </c>
      <c r="DD73" s="37">
        <f t="shared" si="111"/>
        <v>0.32977961678866735</v>
      </c>
      <c r="DE73" s="37">
        <f t="shared" si="111"/>
        <v>0.6156762983233309</v>
      </c>
      <c r="DF73" s="37">
        <f t="shared" si="111"/>
        <v>0.6924115246905296</v>
      </c>
      <c r="DG73" s="37">
        <f t="shared" si="111"/>
        <v>0.529102774864802</v>
      </c>
      <c r="DH73" s="37">
        <f t="shared" si="111"/>
        <v>0.579612286200276</v>
      </c>
      <c r="DI73" s="37">
        <f t="shared" si="111"/>
        <v>0.491268811089492</v>
      </c>
      <c r="DJ73" s="37">
        <f t="shared" si="111"/>
        <v>0.5252085651798094</v>
      </c>
      <c r="DK73" s="37">
        <f t="shared" si="111"/>
        <v>0.5380551532454773</v>
      </c>
      <c r="DL73" s="37">
        <f t="shared" si="111"/>
        <v>0.45456461285848965</v>
      </c>
      <c r="DM73" s="37">
        <f t="shared" si="111"/>
        <v>0.44404105837220414</v>
      </c>
      <c r="DN73" s="37">
        <f t="shared" si="111"/>
        <v>0.5466224759070021</v>
      </c>
      <c r="DO73" s="37">
        <f t="shared" si="111"/>
        <v>0.6073463920003515</v>
      </c>
      <c r="DP73" s="37">
        <f t="shared" si="111"/>
        <v>0.6174110916962815</v>
      </c>
      <c r="DQ73" s="37">
        <f t="shared" si="111"/>
        <v>0.6274603277263839</v>
      </c>
      <c r="DR73" s="37">
        <f t="shared" si="111"/>
        <v>0.6374942889824251</v>
      </c>
      <c r="DS73" s="37">
        <f t="shared" si="111"/>
        <v>0.6475131612875347</v>
      </c>
      <c r="DT73" s="37">
        <f t="shared" si="111"/>
        <v>0.7073195619074544</v>
      </c>
      <c r="DU73" s="37">
        <f t="shared" si="111"/>
        <v>0.7172377694872809</v>
      </c>
      <c r="DV73" s="37">
        <f t="shared" si="111"/>
        <v>0.7469107987972426</v>
      </c>
      <c r="DW73" s="37">
        <f t="shared" si="111"/>
        <v>0.844983369432225</v>
      </c>
      <c r="DX73" s="37">
        <f t="shared" si="111"/>
        <v>0.9418745217002857</v>
      </c>
      <c r="DY73" s="37">
        <f t="shared" si="111"/>
        <v>1.037707817357639</v>
      </c>
      <c r="DZ73" s="37">
        <f t="shared" si="111"/>
        <v>1.1325901177573965</v>
      </c>
      <c r="EA73" s="37">
        <f t="shared" si="111"/>
        <v>1.2266143071258553</v>
      </c>
      <c r="EB73" s="37">
        <f t="shared" si="111"/>
        <v>1.3198614994506332</v>
      </c>
      <c r="EC73" s="37">
        <f t="shared" si="111"/>
        <v>1.4124028397163462</v>
      </c>
      <c r="ED73" s="37">
        <f t="shared" si="111"/>
        <v>0.4135141247947009</v>
      </c>
      <c r="EE73" s="37">
        <f t="shared" si="111"/>
        <v>0.4003997882778668</v>
      </c>
      <c r="EF73" s="37">
        <f t="shared" si="111"/>
        <v>1.8920389497800647</v>
      </c>
      <c r="EG73" s="37">
        <f t="shared" si="111"/>
        <v>1.371752085402533</v>
      </c>
      <c r="EH73" s="37">
        <f t="shared" si="111"/>
        <v>1.6733083600905239</v>
      </c>
      <c r="EI73" s="37">
        <f aca="true" t="shared" si="112" ref="EI73:ES73">(($A$77*EI16)^$A$80+($A$78*EI16^$A$79)^$A$80)^(1/$A$80)</f>
        <v>0.6421582327112051</v>
      </c>
      <c r="EJ73" s="37">
        <f t="shared" si="112"/>
        <v>0.5782656000625056</v>
      </c>
      <c r="EK73" s="37">
        <f t="shared" si="112"/>
        <v>0.48157821691012087</v>
      </c>
      <c r="EL73" s="37">
        <f t="shared" si="112"/>
        <v>1.4739856230485768</v>
      </c>
      <c r="EM73" s="37">
        <f t="shared" si="112"/>
        <v>0.4723572356887125</v>
      </c>
      <c r="EN73" s="37">
        <f t="shared" si="112"/>
        <v>0.2674133036554137</v>
      </c>
      <c r="EO73" s="37">
        <f t="shared" si="112"/>
        <v>0.8001457525146338</v>
      </c>
      <c r="EP73" s="37">
        <f t="shared" si="112"/>
        <v>0.8106946714924714</v>
      </c>
      <c r="EQ73" s="37">
        <f t="shared" si="112"/>
        <v>0.7904733404715578</v>
      </c>
      <c r="ER73" s="37">
        <f t="shared" si="112"/>
        <v>0.48755921450654466</v>
      </c>
      <c r="ES73" s="37">
        <f t="shared" si="112"/>
        <v>0.8282832332571455</v>
      </c>
    </row>
    <row r="74" spans="1:149" ht="15.75">
      <c r="A74" s="1">
        <v>80</v>
      </c>
      <c r="B74" s="37">
        <f aca="true" t="shared" si="113" ref="B74:BV74">(($A$77*B17)^$A$80+($A$78*B17^$A$79)^$A$80)^(1/$A$80)</f>
        <v>0.6310862078660449</v>
      </c>
      <c r="C74" s="37">
        <f t="shared" si="113"/>
        <v>0.595130540729688</v>
      </c>
      <c r="D74" s="37">
        <f t="shared" si="113"/>
        <v>0.5800811225642841</v>
      </c>
      <c r="E74" s="37">
        <f t="shared" si="113"/>
        <v>0.5388413468140426</v>
      </c>
      <c r="F74" s="37">
        <f t="shared" si="113"/>
        <v>0.5947352986303691</v>
      </c>
      <c r="G74" s="37">
        <f t="shared" si="113"/>
        <v>0.6502858239301726</v>
      </c>
      <c r="H74" s="37">
        <f t="shared" si="113"/>
        <v>0.6613556701505451</v>
      </c>
      <c r="I74" s="37">
        <f t="shared" si="113"/>
        <v>0.7055035624249817</v>
      </c>
      <c r="J74" s="37">
        <f t="shared" si="113"/>
        <v>0.7274996915406503</v>
      </c>
      <c r="K74" s="37">
        <f t="shared" si="113"/>
        <v>0.7603982757554305</v>
      </c>
      <c r="M74" s="37">
        <f t="shared" si="113"/>
        <v>0.8367251376788355</v>
      </c>
      <c r="N74" s="37">
        <f t="shared" si="113"/>
        <v>0.8475800502469573</v>
      </c>
      <c r="O74" s="37">
        <f t="shared" si="113"/>
        <v>0.8692538031784861</v>
      </c>
      <c r="Q74" s="37">
        <f t="shared" si="113"/>
        <v>0.9769160470962261</v>
      </c>
      <c r="S74" s="37">
        <f t="shared" si="113"/>
        <v>1.0834392850211767</v>
      </c>
      <c r="U74" s="37">
        <f t="shared" si="113"/>
        <v>1.1888700834955956</v>
      </c>
      <c r="W74" s="37">
        <f t="shared" si="113"/>
        <v>1.2932486124121838</v>
      </c>
      <c r="X74" s="37">
        <f t="shared" si="113"/>
        <v>1.3450543436033413</v>
      </c>
      <c r="Y74" s="37">
        <f t="shared" si="113"/>
        <v>1.3863184790925434</v>
      </c>
      <c r="Z74" s="37">
        <f t="shared" si="113"/>
        <v>1.3966096993328614</v>
      </c>
      <c r="AB74" s="37">
        <f t="shared" si="113"/>
        <v>1.498983681940444</v>
      </c>
      <c r="AD74" s="37">
        <f t="shared" si="113"/>
        <v>1.6003971023611119</v>
      </c>
      <c r="AE74" s="37">
        <f t="shared" si="113"/>
        <v>0.6918829420253197</v>
      </c>
      <c r="AF74" s="37">
        <f t="shared" si="113"/>
        <v>0.5406025298630045</v>
      </c>
      <c r="AG74" s="37">
        <f t="shared" si="113"/>
        <v>0.5781631116254692</v>
      </c>
      <c r="AH74" s="37">
        <f t="shared" si="113"/>
        <v>0.6154227152749948</v>
      </c>
      <c r="AI74" s="37">
        <f t="shared" si="113"/>
        <v>0.6890923481236778</v>
      </c>
      <c r="AJ74" s="37">
        <f t="shared" si="113"/>
        <v>0.7617104837322327</v>
      </c>
      <c r="AK74" s="37">
        <f t="shared" si="113"/>
        <v>0.8333651120712324</v>
      </c>
      <c r="AL74" s="37">
        <f t="shared" si="113"/>
        <v>0.9041346597803082</v>
      </c>
      <c r="AM74" s="37">
        <f t="shared" si="113"/>
        <v>0.9740892539454518</v>
      </c>
      <c r="AN74" s="37">
        <f t="shared" si="113"/>
        <v>1.0432917905836243</v>
      </c>
      <c r="AO74" s="37">
        <f t="shared" si="113"/>
        <v>1.11179884215894</v>
      </c>
      <c r="AP74" s="37">
        <f t="shared" si="113"/>
        <v>1.17966143172905</v>
      </c>
      <c r="AQ74" s="37">
        <f t="shared" si="113"/>
        <v>1.2469256960417887</v>
      </c>
      <c r="AR74" s="37">
        <f t="shared" si="113"/>
        <v>0.6451238691973059</v>
      </c>
      <c r="AS74" s="37">
        <f t="shared" si="113"/>
        <v>0.6808496792346403</v>
      </c>
      <c r="AT74" s="37">
        <f t="shared" si="113"/>
        <v>0.7163692752382597</v>
      </c>
      <c r="AU74" s="37">
        <f t="shared" si="113"/>
        <v>0.7516912841867995</v>
      </c>
      <c r="AV74" s="37">
        <f t="shared" si="113"/>
        <v>0.7868238577078915</v>
      </c>
      <c r="AW74" s="37">
        <f t="shared" si="113"/>
        <v>0.8217747043358982</v>
      </c>
      <c r="AX74" s="37">
        <f t="shared" si="113"/>
        <v>0.8565511191771334</v>
      </c>
      <c r="AY74" s="37">
        <f t="shared" si="113"/>
        <v>0.8911600112224345</v>
      </c>
      <c r="AZ74" s="37">
        <f t="shared" si="113"/>
        <v>0.92560792852192</v>
      </c>
      <c r="BA74" s="37">
        <f t="shared" si="113"/>
        <v>0.9599010814146341</v>
      </c>
      <c r="BB74" s="37">
        <f t="shared" si="113"/>
        <v>0.9940453639861893</v>
      </c>
      <c r="BC74" s="37">
        <f t="shared" si="113"/>
        <v>0.5705551494177976</v>
      </c>
      <c r="BD74" s="37">
        <f t="shared" si="113"/>
        <v>0.6440749807041918</v>
      </c>
      <c r="BE74" s="37">
        <f t="shared" si="113"/>
        <v>0.5244492884940662</v>
      </c>
      <c r="BF74" s="37">
        <f t="shared" si="113"/>
        <v>0.5162472989996258</v>
      </c>
      <c r="BG74" s="37">
        <f t="shared" si="113"/>
        <v>0.5080377239941815</v>
      </c>
      <c r="BH74" s="37">
        <f t="shared" si="113"/>
        <v>0.4998204305003039</v>
      </c>
      <c r="BI74" s="37">
        <f t="shared" si="113"/>
        <v>0.4915952824109968</v>
      </c>
      <c r="BJ74" s="37">
        <f t="shared" si="113"/>
        <v>0.48336214039715675</v>
      </c>
      <c r="BK74" s="37">
        <f t="shared" si="113"/>
        <v>0.47512086181172414</v>
      </c>
      <c r="BL74" s="37">
        <f t="shared" si="113"/>
        <v>0.4668713005903936</v>
      </c>
      <c r="BM74" s="37">
        <f t="shared" si="113"/>
        <v>0.45861330714873666</v>
      </c>
      <c r="BN74" s="37">
        <f t="shared" si="113"/>
        <v>0.4503467282755837</v>
      </c>
      <c r="BO74" s="37">
        <f t="shared" si="113"/>
        <v>0.4420714070225076</v>
      </c>
      <c r="BP74" s="37">
        <f t="shared" si="113"/>
        <v>0.4787189288858849</v>
      </c>
      <c r="BQ74" s="37">
        <f t="shared" si="113"/>
        <v>0.45498377318763117</v>
      </c>
      <c r="BT74" s="37">
        <f t="shared" si="113"/>
        <v>0.5439246370224748</v>
      </c>
      <c r="BU74" s="37">
        <f t="shared" si="113"/>
        <v>0.5268380428254416</v>
      </c>
      <c r="BV74" s="37">
        <f t="shared" si="113"/>
        <v>0.6156212543753784</v>
      </c>
      <c r="BW74" s="37">
        <f aca="true" t="shared" si="114" ref="BW74:EH74">(($A$77*BW17)^$A$80+($A$78*BW17^$A$79)^$A$80)^(1/$A$80)</f>
        <v>0.4220560753839959</v>
      </c>
      <c r="BX74" s="37">
        <f t="shared" si="114"/>
        <v>0.5882157608484221</v>
      </c>
      <c r="BY74" s="37">
        <f t="shared" si="114"/>
        <v>1.243692996263641</v>
      </c>
      <c r="BZ74" s="37">
        <f t="shared" si="114"/>
        <v>1.122115999470814</v>
      </c>
      <c r="CA74" s="37">
        <f t="shared" si="114"/>
        <v>0.7500409198527856</v>
      </c>
      <c r="CB74" s="37">
        <f t="shared" si="114"/>
        <v>1.0881456998513352</v>
      </c>
      <c r="CC74" s="37">
        <f t="shared" si="114"/>
        <v>0.8569580872668618</v>
      </c>
      <c r="CD74" s="37">
        <f t="shared" si="114"/>
        <v>3.9275252935581566</v>
      </c>
      <c r="CE74" s="37">
        <f t="shared" si="114"/>
        <v>0.6257521906146654</v>
      </c>
      <c r="CF74" s="37">
        <f t="shared" si="114"/>
        <v>0.6444351794175961</v>
      </c>
      <c r="CG74" s="37">
        <f t="shared" si="114"/>
        <v>1.9133110613204105</v>
      </c>
      <c r="CH74" s="37">
        <f t="shared" si="114"/>
        <v>2.199855027426982</v>
      </c>
      <c r="CI74" s="37">
        <f t="shared" si="114"/>
        <v>0.5895771574718263</v>
      </c>
      <c r="CJ74" s="37">
        <f t="shared" si="114"/>
        <v>0.657770251128852</v>
      </c>
      <c r="CK74" s="37">
        <f t="shared" si="114"/>
        <v>2.183309484805962</v>
      </c>
      <c r="CL74" s="37">
        <f t="shared" si="114"/>
        <v>1.6985653856107197</v>
      </c>
      <c r="CM74" s="37">
        <f t="shared" si="114"/>
        <v>1.167416070498268</v>
      </c>
      <c r="CN74" s="37">
        <f t="shared" si="114"/>
        <v>0.6688438148112911</v>
      </c>
      <c r="CO74" s="37">
        <f t="shared" si="114"/>
        <v>1.8462770137019502</v>
      </c>
      <c r="CP74" s="37">
        <f t="shared" si="114"/>
        <v>2.023949956764773</v>
      </c>
      <c r="CQ74" s="37">
        <f t="shared" si="114"/>
        <v>2.259003751248968</v>
      </c>
      <c r="CR74" s="37">
        <f t="shared" si="114"/>
        <v>4.153869332177691</v>
      </c>
      <c r="CS74" s="37">
        <f t="shared" si="114"/>
        <v>4.308751870174379</v>
      </c>
      <c r="CT74" s="37">
        <f t="shared" si="114"/>
        <v>4.465165084760809</v>
      </c>
      <c r="CU74" s="37">
        <f t="shared" si="114"/>
        <v>4.623080005384022</v>
      </c>
      <c r="CV74" s="37">
        <f t="shared" si="114"/>
        <v>4.782467787951824</v>
      </c>
      <c r="CW74" s="37">
        <f t="shared" si="114"/>
        <v>4.943299692797537</v>
      </c>
      <c r="CX74" s="37">
        <f t="shared" si="114"/>
        <v>5.105547063738071</v>
      </c>
      <c r="CY74" s="37">
        <f t="shared" si="114"/>
        <v>5.269181308310453</v>
      </c>
      <c r="CZ74" s="37">
        <f t="shared" si="114"/>
        <v>5.4341738792746055</v>
      </c>
      <c r="DA74" s="37">
        <f t="shared" si="114"/>
        <v>5.600496257471795</v>
      </c>
      <c r="DB74" s="37">
        <f t="shared" si="114"/>
        <v>5.768119936129369</v>
      </c>
      <c r="DC74" s="37">
        <f t="shared" si="114"/>
        <v>0.5019719320158278</v>
      </c>
      <c r="DD74" s="37">
        <f t="shared" si="114"/>
        <v>0.3237470660298924</v>
      </c>
      <c r="DE74" s="37">
        <f t="shared" si="114"/>
        <v>0.5752490667993758</v>
      </c>
      <c r="DF74" s="37">
        <f t="shared" si="114"/>
        <v>0.6479552058703772</v>
      </c>
      <c r="DG74" s="37">
        <f t="shared" si="114"/>
        <v>0.5057911582850406</v>
      </c>
      <c r="DH74" s="37">
        <f t="shared" si="114"/>
        <v>0.5469725349710715</v>
      </c>
      <c r="DI74" s="37">
        <f t="shared" si="114"/>
        <v>0.46976494291625054</v>
      </c>
      <c r="DJ74" s="37">
        <f t="shared" si="114"/>
        <v>0.49738177166802955</v>
      </c>
      <c r="DK74" s="37">
        <f t="shared" si="114"/>
        <v>0.5089266088350619</v>
      </c>
      <c r="DL74" s="37">
        <f t="shared" si="114"/>
        <v>0.43550576723319817</v>
      </c>
      <c r="DM74" s="37">
        <f t="shared" si="114"/>
        <v>0.42592084378574546</v>
      </c>
      <c r="DN74" s="37">
        <f t="shared" si="114"/>
        <v>0.5123201281646854</v>
      </c>
      <c r="DO74" s="37">
        <f t="shared" si="114"/>
        <v>0.5634811840123979</v>
      </c>
      <c r="DP74" s="37">
        <f t="shared" si="114"/>
        <v>0.5719620054422074</v>
      </c>
      <c r="DQ74" s="37">
        <f t="shared" si="114"/>
        <v>0.5804301081219456</v>
      </c>
      <c r="DR74" s="37">
        <f t="shared" si="114"/>
        <v>0.5888856474461278</v>
      </c>
      <c r="DS74" s="37">
        <f t="shared" si="114"/>
        <v>0.5973287762856329</v>
      </c>
      <c r="DT74" s="37">
        <f t="shared" si="114"/>
        <v>0.6477351845293964</v>
      </c>
      <c r="DU74" s="37">
        <f t="shared" si="114"/>
        <v>0.6560955187791516</v>
      </c>
      <c r="DV74" s="37">
        <f t="shared" si="114"/>
        <v>0.6811094137079247</v>
      </c>
      <c r="DW74" s="37">
        <f t="shared" si="114"/>
        <v>0.7638002382087874</v>
      </c>
      <c r="DX74" s="37">
        <f t="shared" si="114"/>
        <v>0.8455194372409441</v>
      </c>
      <c r="DY74" s="37">
        <f t="shared" si="114"/>
        <v>0.9263686800441581</v>
      </c>
      <c r="DZ74" s="37">
        <f t="shared" si="114"/>
        <v>1.0064359029225034</v>
      </c>
      <c r="EA74" s="37">
        <f t="shared" si="114"/>
        <v>1.085797549153112</v>
      </c>
      <c r="EB74" s="37">
        <f t="shared" si="114"/>
        <v>1.1645203841708807</v>
      </c>
      <c r="EC74" s="37">
        <f t="shared" si="114"/>
        <v>1.2426629771069801</v>
      </c>
      <c r="ED74" s="37">
        <f t="shared" si="114"/>
        <v>0.39554443380237353</v>
      </c>
      <c r="EE74" s="37">
        <f t="shared" si="114"/>
        <v>0.38674583849292604</v>
      </c>
      <c r="EF74" s="37">
        <f t="shared" si="114"/>
        <v>1.6580259006919171</v>
      </c>
      <c r="EG74" s="37">
        <f t="shared" si="114"/>
        <v>1.2000661876801053</v>
      </c>
      <c r="EH74" s="37">
        <f t="shared" si="114"/>
        <v>1.4714072443412043</v>
      </c>
      <c r="EI74" s="37">
        <f aca="true" t="shared" si="115" ref="EI74:ES74">(($A$77*EI17)^$A$80+($A$78*EI17^$A$79)^$A$80)^(1/$A$80)</f>
        <v>0.5924043656873448</v>
      </c>
      <c r="EJ74" s="37">
        <f t="shared" si="115"/>
        <v>0.5432119518649324</v>
      </c>
      <c r="EK74" s="37">
        <f t="shared" si="115"/>
        <v>0.46666110342469524</v>
      </c>
      <c r="EL74" s="37">
        <f t="shared" si="115"/>
        <v>1.3052258407832327</v>
      </c>
      <c r="EM74" s="37">
        <f t="shared" si="115"/>
        <v>0.44295177014668635</v>
      </c>
      <c r="EN74" s="37">
        <f t="shared" si="115"/>
        <v>0.2592688172705395</v>
      </c>
      <c r="EO74" s="37">
        <f t="shared" si="115"/>
        <v>0.7334489389467531</v>
      </c>
      <c r="EP74" s="37">
        <f t="shared" si="115"/>
        <v>0.7417505581424807</v>
      </c>
      <c r="EQ74" s="37">
        <f t="shared" si="115"/>
        <v>0.724666350746528</v>
      </c>
      <c r="ER74" s="37">
        <f t="shared" si="115"/>
        <v>0.45009688022544114</v>
      </c>
      <c r="ES74" s="37">
        <f t="shared" si="115"/>
        <v>0.7548381846478717</v>
      </c>
    </row>
    <row r="75" spans="1:149" ht="15.75">
      <c r="A75" s="1">
        <v>50.5</v>
      </c>
      <c r="B75" s="37"/>
      <c r="C75" s="37">
        <f aca="true" t="shared" si="116" ref="C75:BV75">(($A$77*C18)^$A$80+($A$78*C18^$A$79)^$A$80)^(1/$A$80)</f>
        <v>0.9298347884984265</v>
      </c>
      <c r="D75" s="37">
        <f t="shared" si="116"/>
        <v>0.9063217615222985</v>
      </c>
      <c r="E75" s="37">
        <f t="shared" si="116"/>
        <v>0.8418891060214058</v>
      </c>
      <c r="F75" s="37">
        <f t="shared" si="116"/>
        <v>1.0392310571139847</v>
      </c>
      <c r="G75" s="37">
        <f t="shared" si="116"/>
        <v>1.235294172587308</v>
      </c>
      <c r="H75" s="37">
        <f t="shared" si="116"/>
        <v>1.27435699726395</v>
      </c>
      <c r="I75" s="37">
        <f t="shared" si="116"/>
        <v>1.430119289786469</v>
      </c>
      <c r="J75" s="37">
        <f t="shared" si="116"/>
        <v>1.5077111247534</v>
      </c>
      <c r="K75" s="37">
        <f t="shared" si="116"/>
        <v>1.62374350909747</v>
      </c>
      <c r="M75" s="37">
        <f t="shared" si="116"/>
        <v>1.8928635238882505</v>
      </c>
      <c r="N75" s="37">
        <f t="shared" si="116"/>
        <v>1.9311274063612724</v>
      </c>
      <c r="O75" s="37">
        <f t="shared" si="116"/>
        <v>2.007521078485795</v>
      </c>
      <c r="Q75" s="37">
        <f t="shared" si="116"/>
        <v>2.3868615725583697</v>
      </c>
      <c r="S75" s="37">
        <f t="shared" si="116"/>
        <v>2.7619590046421747</v>
      </c>
      <c r="U75" s="37">
        <f t="shared" si="116"/>
        <v>3.1329735607218847</v>
      </c>
      <c r="W75" s="37">
        <f t="shared" si="116"/>
        <v>3.5000371250793423</v>
      </c>
      <c r="X75" s="37">
        <f t="shared" si="116"/>
        <v>3.682121886838382</v>
      </c>
      <c r="Y75" s="37">
        <f t="shared" si="116"/>
        <v>3.8271060017158893</v>
      </c>
      <c r="Z75" s="37">
        <f t="shared" si="116"/>
        <v>3.863257788340349</v>
      </c>
      <c r="AB75" s="37">
        <f t="shared" si="116"/>
        <v>4.222723567490096</v>
      </c>
      <c r="AD75" s="37">
        <f t="shared" si="116"/>
        <v>4.578505510248514</v>
      </c>
      <c r="AE75" s="37">
        <f t="shared" si="116"/>
        <v>1.0932607659110023</v>
      </c>
      <c r="AF75" s="37">
        <f t="shared" si="116"/>
        <v>0.8542218079749281</v>
      </c>
      <c r="AG75" s="37">
        <f t="shared" si="116"/>
        <v>0.9894341677304062</v>
      </c>
      <c r="AH75" s="37">
        <f t="shared" si="116"/>
        <v>1.1234502991758835</v>
      </c>
      <c r="AI75" s="37">
        <f t="shared" si="116"/>
        <v>1.3881041169451815</v>
      </c>
      <c r="AJ75" s="37">
        <f t="shared" si="116"/>
        <v>1.648572869420879</v>
      </c>
      <c r="AK75" s="37">
        <f t="shared" si="116"/>
        <v>1.9052015690813036</v>
      </c>
      <c r="AL75" s="37">
        <f t="shared" si="116"/>
        <v>2.1582966509569483</v>
      </c>
      <c r="AM75" s="37">
        <f t="shared" si="116"/>
        <v>2.4081310365333803</v>
      </c>
      <c r="AN75" s="37">
        <f t="shared" si="116"/>
        <v>2.654948415274935</v>
      </c>
      <c r="AO75" s="37">
        <f t="shared" si="116"/>
        <v>2.8989668814631453</v>
      </c>
      <c r="AP75" s="37">
        <f t="shared" si="116"/>
        <v>3.140382037190916</v>
      </c>
      <c r="AQ75" s="37">
        <f t="shared" si="116"/>
        <v>3.379369651204584</v>
      </c>
      <c r="AR75" s="37">
        <f t="shared" si="116"/>
        <v>1.237805464252318</v>
      </c>
      <c r="AS75" s="37">
        <f t="shared" si="116"/>
        <v>1.3653610464134909</v>
      </c>
      <c r="AT75" s="37">
        <f t="shared" si="116"/>
        <v>1.4920951499038635</v>
      </c>
      <c r="AU75" s="37">
        <f t="shared" si="116"/>
        <v>1.6180415676902902</v>
      </c>
      <c r="AV75" s="37">
        <f t="shared" si="116"/>
        <v>1.7432321659487986</v>
      </c>
      <c r="AW75" s="37">
        <f t="shared" si="116"/>
        <v>1.8676970133100443</v>
      </c>
      <c r="AX75" s="37">
        <f t="shared" si="116"/>
        <v>1.9914644997343691</v>
      </c>
      <c r="AY75" s="37">
        <f t="shared" si="116"/>
        <v>2.114561445974175</v>
      </c>
      <c r="AZ75" s="37">
        <f t="shared" si="116"/>
        <v>2.237013204482717</v>
      </c>
      <c r="BA75" s="37">
        <f t="shared" si="116"/>
        <v>2.3588437525408303</v>
      </c>
      <c r="BB75" s="37">
        <f t="shared" si="116"/>
        <v>2.480075778295337</v>
      </c>
      <c r="BC75" s="37">
        <f t="shared" si="116"/>
        <v>0.9047259481623028</v>
      </c>
      <c r="BD75" s="37">
        <f t="shared" si="116"/>
        <v>1.3791868725035006</v>
      </c>
      <c r="BE75" s="37">
        <f t="shared" si="116"/>
        <v>0.9737782254762035</v>
      </c>
      <c r="BF75" s="37">
        <f t="shared" si="116"/>
        <v>0.9469995159597534</v>
      </c>
      <c r="BG75" s="37">
        <f t="shared" si="116"/>
        <v>0.9201908669572736</v>
      </c>
      <c r="BH75" s="37">
        <f t="shared" si="116"/>
        <v>0.8933517572005957</v>
      </c>
      <c r="BI75" s="37">
        <f t="shared" si="116"/>
        <v>0.8664816530016916</v>
      </c>
      <c r="BJ75" s="37">
        <f t="shared" si="116"/>
        <v>0.8395800078878912</v>
      </c>
      <c r="BK75" s="37">
        <f t="shared" si="116"/>
        <v>0.8126462622240735</v>
      </c>
      <c r="BL75" s="37">
        <f t="shared" si="116"/>
        <v>0.7856798428212898</v>
      </c>
      <c r="BM75" s="37">
        <f t="shared" si="116"/>
        <v>0.7586801625312484</v>
      </c>
      <c r="BN75" s="37">
        <f t="shared" si="116"/>
        <v>0.7316466198260592</v>
      </c>
      <c r="BO75" s="37">
        <f t="shared" si="116"/>
        <v>0.7045785983626087</v>
      </c>
      <c r="BP75" s="37">
        <f t="shared" si="116"/>
        <v>0.8702054764826995</v>
      </c>
      <c r="BQ75" s="37">
        <f t="shared" si="116"/>
        <v>0.7372893435287328</v>
      </c>
      <c r="BT75" s="37">
        <f t="shared" si="116"/>
        <v>0.8632705509386269</v>
      </c>
      <c r="BU75" s="37">
        <f t="shared" si="116"/>
        <v>0.8361524066202598</v>
      </c>
      <c r="BV75" s="37">
        <f t="shared" si="116"/>
        <v>0.977059912230971</v>
      </c>
      <c r="BW75" s="37">
        <f aca="true" t="shared" si="117" ref="BW75:EH75">(($A$77*BW18)^$A$80+($A$78*BW18^$A$79)^$A$80)^(1/$A$80)</f>
        <v>0.6703158092544023</v>
      </c>
      <c r="BX75" s="37">
        <f t="shared" si="117"/>
        <v>0.9274807001807823</v>
      </c>
      <c r="BY75" s="37">
        <f t="shared" si="117"/>
        <v>3.203821516877224</v>
      </c>
      <c r="BZ75" s="37">
        <f t="shared" si="117"/>
        <v>2.790270907605412</v>
      </c>
      <c r="CA75" s="37">
        <f t="shared" si="117"/>
        <v>1.5289306919279984</v>
      </c>
      <c r="CB75" s="37">
        <f t="shared" si="117"/>
        <v>2.7604598278160384</v>
      </c>
      <c r="CC75" s="37">
        <f t="shared" si="117"/>
        <v>1.998242425997112</v>
      </c>
      <c r="CD75" s="37">
        <f t="shared" si="117"/>
        <v>12.734906283818017</v>
      </c>
      <c r="CE75" s="37">
        <f t="shared" si="117"/>
        <v>1.2955901779950612</v>
      </c>
      <c r="CF75" s="37">
        <f t="shared" si="117"/>
        <v>1.3322407882916993</v>
      </c>
      <c r="CG75" s="37">
        <f t="shared" si="117"/>
        <v>5.580116182791647</v>
      </c>
      <c r="CH75" s="37">
        <f t="shared" si="117"/>
        <v>6.628632784339243</v>
      </c>
      <c r="CI75" s="37">
        <f t="shared" si="117"/>
        <v>0.9154040111648925</v>
      </c>
      <c r="CJ75" s="37">
        <f t="shared" si="117"/>
        <v>1.0304880768213023</v>
      </c>
      <c r="CK75" s="37">
        <f t="shared" si="117"/>
        <v>6.533429808090738</v>
      </c>
      <c r="CL75" s="37">
        <f t="shared" si="117"/>
        <v>4.847589300683985</v>
      </c>
      <c r="CM75" s="37">
        <f t="shared" si="117"/>
        <v>2.982199022901921</v>
      </c>
      <c r="CN75" s="37">
        <f t="shared" si="117"/>
        <v>1.1296297467938516</v>
      </c>
      <c r="CO75" s="37">
        <f t="shared" si="117"/>
        <v>5.304156106438672</v>
      </c>
      <c r="CP75" s="37">
        <f t="shared" si="117"/>
        <v>6.080620481653708</v>
      </c>
      <c r="CQ75" s="37">
        <f t="shared" si="117"/>
        <v>6.915587449762813</v>
      </c>
      <c r="CR75" s="37">
        <f t="shared" si="117"/>
        <v>13.084882267279358</v>
      </c>
      <c r="CS75" s="37">
        <f t="shared" si="117"/>
        <v>13.589903087367652</v>
      </c>
      <c r="CT75" s="37">
        <f t="shared" si="117"/>
        <v>14.096529549014507</v>
      </c>
      <c r="CU75" s="37">
        <f t="shared" si="117"/>
        <v>14.604520380707825</v>
      </c>
      <c r="CV75" s="37">
        <f t="shared" si="117"/>
        <v>15.113658269949896</v>
      </c>
      <c r="CW75" s="37">
        <f t="shared" si="117"/>
        <v>15.623750303406833</v>
      </c>
      <c r="CX75" s="37">
        <f t="shared" si="117"/>
        <v>16.134627830459547</v>
      </c>
      <c r="CY75" s="37">
        <f t="shared" si="117"/>
        <v>16.64614581023822</v>
      </c>
      <c r="CZ75" s="37">
        <f t="shared" si="117"/>
        <v>17.158181720793948</v>
      </c>
      <c r="DA75" s="37">
        <f t="shared" si="117"/>
        <v>17.6706341199417</v>
      </c>
      <c r="DB75" s="37">
        <f t="shared" si="117"/>
        <v>18.183420950858842</v>
      </c>
      <c r="DC75" s="37">
        <f t="shared" si="117"/>
        <v>0.5799176596830187</v>
      </c>
      <c r="DD75" s="37">
        <f t="shared" si="117"/>
        <v>0.37401831385687684</v>
      </c>
      <c r="DE75" s="37">
        <f t="shared" si="117"/>
        <v>1.1067302841972062</v>
      </c>
      <c r="DF75" s="37">
        <f t="shared" si="117"/>
        <v>1.2320765768860045</v>
      </c>
      <c r="DG75" s="37">
        <f t="shared" si="117"/>
        <v>0.7968480173360757</v>
      </c>
      <c r="DH75" s="37">
        <f t="shared" si="117"/>
        <v>0.967821763514374</v>
      </c>
      <c r="DI75" s="37">
        <f t="shared" si="117"/>
        <v>0.7377663246053947</v>
      </c>
      <c r="DJ75" s="37">
        <f t="shared" si="117"/>
        <v>0.8529076141300954</v>
      </c>
      <c r="DK75" s="37">
        <f t="shared" si="117"/>
        <v>0.8827894245226477</v>
      </c>
      <c r="DL75" s="37">
        <f t="shared" si="117"/>
        <v>0.6734921496929116</v>
      </c>
      <c r="DM75" s="37">
        <f t="shared" si="117"/>
        <v>0.6501713504388916</v>
      </c>
      <c r="DN75" s="37">
        <f t="shared" si="117"/>
        <v>0.959223871992303</v>
      </c>
      <c r="DO75" s="37">
        <f t="shared" si="117"/>
        <v>1.141951971465987</v>
      </c>
      <c r="DP75" s="37">
        <f t="shared" si="117"/>
        <v>1.17222319181337</v>
      </c>
      <c r="DQ75" s="37">
        <f t="shared" si="117"/>
        <v>1.2024436932072498</v>
      </c>
      <c r="DR75" s="37">
        <f t="shared" si="117"/>
        <v>1.2326140889344046</v>
      </c>
      <c r="DS75" s="37">
        <f t="shared" si="117"/>
        <v>1.2627349821105154</v>
      </c>
      <c r="DT75" s="37">
        <f t="shared" si="117"/>
        <v>1.442453330859578</v>
      </c>
      <c r="DU75" s="37">
        <f t="shared" si="117"/>
        <v>1.4722437806350497</v>
      </c>
      <c r="DV75" s="37">
        <f t="shared" si="117"/>
        <v>1.5613470804036653</v>
      </c>
      <c r="DW75" s="37">
        <f t="shared" si="117"/>
        <v>1.855604088517984</v>
      </c>
      <c r="DX75" s="37">
        <f t="shared" si="117"/>
        <v>2.145969109985809</v>
      </c>
      <c r="DY75" s="37">
        <f t="shared" si="117"/>
        <v>2.432838392804566</v>
      </c>
      <c r="DZ75" s="37">
        <f t="shared" si="117"/>
        <v>2.716552467645431</v>
      </c>
      <c r="EA75" s="37">
        <f t="shared" si="117"/>
        <v>2.997405107565712</v>
      </c>
      <c r="EB75" s="37">
        <f t="shared" si="117"/>
        <v>3.2756505921555674</v>
      </c>
      <c r="EC75" s="37">
        <f t="shared" si="117"/>
        <v>3.551509640841893</v>
      </c>
      <c r="ED75" s="37">
        <f t="shared" si="117"/>
        <v>0.61972062836526</v>
      </c>
      <c r="EE75" s="37">
        <f t="shared" si="117"/>
        <v>0.5522642175036975</v>
      </c>
      <c r="EF75" s="37">
        <f t="shared" si="117"/>
        <v>4.843697883455024</v>
      </c>
      <c r="EG75" s="37">
        <f t="shared" si="117"/>
        <v>3.5439492585860863</v>
      </c>
      <c r="EH75" s="37">
        <f t="shared" si="117"/>
        <v>4.217813280565816</v>
      </c>
      <c r="EI75" s="37">
        <f aca="true" t="shared" si="118" ref="EI75:ES75">(($A$77*EI18)^$A$80+($A$78*EI18^$A$79)^$A$80)^(1/$A$80)</f>
        <v>1.2548093539324885</v>
      </c>
      <c r="EJ75" s="37">
        <f t="shared" si="118"/>
        <v>0.9999225973189138</v>
      </c>
      <c r="EK75" s="37">
        <f t="shared" si="118"/>
        <v>0.6423296661569602</v>
      </c>
      <c r="EL75" s="37">
        <f t="shared" si="118"/>
        <v>3.5943192146863536</v>
      </c>
      <c r="EM75" s="37">
        <f t="shared" si="118"/>
        <v>0.8272137539571502</v>
      </c>
      <c r="EN75" s="37">
        <f t="shared" si="118"/>
        <v>0.35272970073469423</v>
      </c>
      <c r="EO75" s="37">
        <f t="shared" si="118"/>
        <v>1.6261718691702813</v>
      </c>
      <c r="EP75" s="37">
        <f t="shared" si="118"/>
        <v>1.6662788169253033</v>
      </c>
      <c r="EQ75" s="37">
        <f t="shared" si="118"/>
        <v>1.6057375810103391</v>
      </c>
      <c r="ER75" s="37">
        <f t="shared" si="118"/>
        <v>0.9469510266985196</v>
      </c>
      <c r="ES75" s="37">
        <f t="shared" si="118"/>
        <v>1.7392776604329432</v>
      </c>
    </row>
    <row r="77" ht="15.75">
      <c r="A77" s="1">
        <v>0.88701</v>
      </c>
    </row>
    <row r="78" ht="15.75">
      <c r="A78" s="1">
        <v>1.5054</v>
      </c>
    </row>
    <row r="79" ht="15.75">
      <c r="A79" s="1">
        <v>0.8227</v>
      </c>
    </row>
    <row r="80" ht="15.75">
      <c r="A80" s="1">
        <v>-18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大阪大学理学研究科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土'山　明</dc:creator>
  <cp:keywords/>
  <dc:description/>
  <cp:lastModifiedBy>土`山　明</cp:lastModifiedBy>
  <cp:lastPrinted>2003-04-09T10:35:27Z</cp:lastPrinted>
  <dcterms:created xsi:type="dcterms:W3CDTF">1999-10-21T03:21:54Z</dcterms:created>
  <dcterms:modified xsi:type="dcterms:W3CDTF">2004-04-09T06:22:15Z</dcterms:modified>
  <cp:category/>
  <cp:version/>
  <cp:contentType/>
  <cp:contentStatus/>
</cp:coreProperties>
</file>